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vbaProject" PartName="/xl/vbaProject.bin"/>
  <Override ContentType="application/vnd.ms-excel.sheet.macroEnabled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updateLinks="never"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\\SPPLFAPCEN02.pl.ing-ad\USERDATA\ND85ES\Desktop\śmietnik\"/>
    </mc:Choice>
  </mc:AlternateContent>
  <xr:revisionPtr revIDLastSave="0" documentId="13_ncr:1_{CE23268C-EDF0-4798-A7BF-5F508DBC1A48}" xr6:coauthVersionLast="47" xr6:coauthVersionMax="47" xr10:uidLastSave="{00000000-0000-0000-0000-000000000000}"/>
  <workbookProtection workbookAlgorithmName="SHA-512" workbookHashValue="pny6psBJoUqpJUi4S6aSQ8g8mmdqHE2LpUyzQeMcL2HJvamYLGJ06xCAqmDFqVLVuJd1piwu7bz/MJRCq3/rug==" workbookSaltValue="ziB7b6ViMZ+SP5cEUtOGaA==" workbookSpinCount="100000" lockStructure="1"/>
  <bookViews>
    <workbookView xWindow="-120" yWindow="-120" windowWidth="29040" windowHeight="17520" tabRatio="735" firstSheet="1" activeTab="1" xr2:uid="{00000000-000D-0000-FFFF-FFFF00000000}"/>
  </bookViews>
  <sheets>
    <sheet name="KPIR" sheetId="52" state="hidden" r:id="rId1"/>
    <sheet name="KPiR_kalkulator" sheetId="51" r:id="rId2"/>
    <sheet name="STARY" sheetId="46" state="hidden" r:id="rId3"/>
    <sheet name="KPIR stare" sheetId="45" state="hidden" r:id="rId4"/>
    <sheet name="Ryczałt kalkulator" sheetId="30" r:id="rId5"/>
    <sheet name="kalkulator_najem" sheetId="47" r:id="rId6"/>
    <sheet name="Arkusz1" sheetId="49" state="hidden" r:id="rId7"/>
    <sheet name="rycz3" sheetId="48" state="hidden" r:id="rId8"/>
    <sheet name="Rycz_karta dane stare" sheetId="44" state="hidden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xlnm.Print_Area" localSheetId="5">kalkulator_najem!#REF!</definedName>
    <definedName name="_xlnm.Print_Area" localSheetId="4">'Ryczałt kalkulator'!#REF!</definedName>
    <definedName name="_xlnm.Print_Area" localSheetId="2">STARY!#REF!</definedName>
    <definedName name="parn" localSheetId="5">[1]rycz2!$H$14</definedName>
    <definedName name="parn" localSheetId="7">[1]rycz2!$H$14</definedName>
    <definedName name="parn" localSheetId="4">[1]rycz2!$H$14</definedName>
    <definedName name="parn" localSheetId="2">[1]rycz2!$H$14</definedName>
    <definedName name="parn">[1]kpir2!$H$14</definedName>
    <definedName name="ProwizjaKredytowana">'[2]Dane do harmonogramu'!$A$2</definedName>
    <definedName name="rngWarOneKw">'[2]Dane do harmonogramu'!$B$4</definedName>
    <definedName name="RngWarOneProw">'[2]Dane do harmonogramu'!$B$17</definedName>
    <definedName name="rngWarSecKw">'[2]Dane do harmonogramu'!$C$4</definedName>
    <definedName name="RngWarSecProw">'[2]Dane do harmonogramu'!$C$17</definedName>
    <definedName name="rngWarThirdKw">'[2]Dane do harmonogramu'!$D$4</definedName>
    <definedName name="RngWarThirdProw">'[2]Dane do harmonogramu'!$D$17</definedName>
    <definedName name="WarOneKw" localSheetId="0">IF(ProwizjaKredytowana=TRUE,rngWarOneKw+RngWarOneProw,rngWarOneKw)</definedName>
    <definedName name="WarOneKw">IF(ProwizjaKredytowana=TRUE,rngWarOneKw+RngWarOneProw,rngWarOneKw)</definedName>
    <definedName name="WarSecKw" localSheetId="0">IF(ProwizjaKredytowana=TRUE,rngWarSecKw+RngWarSecProw,rngWarSecKw)</definedName>
    <definedName name="WarSecKw">IF(ProwizjaKredytowana=TRUE,rngWarSecKw+RngWarSecProw,rngWarSecKw)</definedName>
    <definedName name="WarThirdKw" localSheetId="0">IF(ProwizjaKredytowana=TRUE,rngWarThirdKw+RngWarThirdProw,rngWarThirdKw)</definedName>
    <definedName name="WarThirdKw">IF(ProwizjaKredytowana=TRUE,rngWarThirdKw+RngWarThirdProw,rngWarThirdKw)</definedName>
    <definedName name="Wgd">[3]WERSJA2!$D$26</definedName>
    <definedName name="wydruk_start" localSheetId="0">'[4]Harmonogram Pożyczka_Kredyt WM'!#REF!</definedName>
    <definedName name="wydruk_start" localSheetId="3">'[5]Harmonogram Pożyczka_Kredyt WM'!#REF!</definedName>
    <definedName name="wydruk_start" localSheetId="8">'[5]Harmonogram Pożyczka_Kredyt WM'!#REF!</definedName>
    <definedName name="wydruk_start" localSheetId="2">#REF!</definedName>
    <definedName name="wydruk_star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52" l="1"/>
  <c r="C6" i="52" l="1"/>
  <c r="C12" i="52" l="1"/>
  <c r="C7" i="52"/>
  <c r="C8" i="52"/>
  <c r="D8" i="52" s="1"/>
  <c r="C9" i="52" s="1"/>
  <c r="C14" i="52"/>
  <c r="C15" i="52"/>
  <c r="C19" i="52"/>
  <c r="C21" i="52"/>
  <c r="C22" i="52"/>
  <c r="C3" i="52"/>
  <c r="B5" i="51"/>
  <c r="J24" i="52" l="1"/>
  <c r="D32" i="52"/>
  <c r="E32" i="52" s="1"/>
  <c r="C32" i="52"/>
  <c r="E19" i="52"/>
  <c r="C10" i="52"/>
  <c r="J4" i="52"/>
  <c r="K4" i="52"/>
  <c r="L4" i="52" s="1"/>
  <c r="J26" i="52" l="1"/>
  <c r="J27" i="52" s="1"/>
  <c r="C13" i="52"/>
  <c r="E33" i="52"/>
  <c r="E34" i="52" s="1"/>
  <c r="J25" i="52"/>
  <c r="K5" i="52"/>
  <c r="L5" i="52" s="1"/>
  <c r="E12" i="52"/>
  <c r="F12" i="52" s="1"/>
  <c r="H12" i="52" s="1"/>
  <c r="C29" i="52"/>
  <c r="C24" i="52" l="1"/>
  <c r="D24" i="52"/>
  <c r="I24" i="52"/>
  <c r="K6" i="52"/>
  <c r="L6" i="52" s="1"/>
  <c r="C17" i="52"/>
  <c r="D25" i="52" l="1"/>
  <c r="I25" i="52"/>
  <c r="F14" i="52"/>
  <c r="D40" i="52"/>
  <c r="E2" i="51"/>
  <c r="D26" i="52" l="1"/>
  <c r="I26" i="52"/>
  <c r="I27" i="52"/>
  <c r="D41" i="52"/>
  <c r="C37" i="52" s="1"/>
  <c r="E24" i="52"/>
  <c r="E35" i="52" l="1"/>
  <c r="J38" i="52" s="1"/>
  <c r="C18" i="51" s="1"/>
  <c r="D27" i="52"/>
  <c r="J37" i="52" s="1"/>
  <c r="C17" i="51" s="1"/>
  <c r="G15" i="48" l="1"/>
  <c r="C22" i="45" l="1"/>
  <c r="C21" i="45"/>
  <c r="C20" i="45"/>
  <c r="C19" i="45"/>
  <c r="C15" i="45"/>
  <c r="C14" i="45"/>
  <c r="C13" i="45"/>
  <c r="C12" i="45"/>
  <c r="C8" i="45"/>
  <c r="C7" i="45"/>
  <c r="C6" i="45"/>
  <c r="C3" i="45"/>
  <c r="D8" i="45" l="1"/>
  <c r="C9" i="45" s="1"/>
  <c r="C10" i="45"/>
  <c r="I26" i="45" l="1"/>
  <c r="I27" i="45" s="1"/>
  <c r="I4" i="45"/>
  <c r="C29" i="45"/>
  <c r="H24" i="45" s="1"/>
  <c r="C32" i="45"/>
  <c r="E33" i="45"/>
  <c r="J4" i="45"/>
  <c r="C17" i="45"/>
  <c r="H25" i="45" s="1"/>
  <c r="I25" i="45"/>
  <c r="I24" i="45"/>
  <c r="D32" i="45"/>
  <c r="C24" i="45" l="1"/>
  <c r="D40" i="45"/>
  <c r="D24" i="45"/>
  <c r="E24" i="45" s="1"/>
  <c r="E34" i="45"/>
  <c r="H26" i="45"/>
  <c r="H27" i="45" s="1"/>
  <c r="D25" i="45"/>
  <c r="J5" i="45"/>
  <c r="K4" i="45"/>
  <c r="E32" i="45"/>
  <c r="D41" i="45"/>
  <c r="C37" i="45" s="1"/>
  <c r="D26" i="45" l="1"/>
  <c r="J6" i="45"/>
  <c r="K6" i="45" s="1"/>
  <c r="K5" i="45"/>
  <c r="E35" i="45"/>
  <c r="I38" i="45" s="1"/>
  <c r="D27" i="45"/>
  <c r="I37" i="45" s="1"/>
  <c r="E11" i="48" l="1"/>
  <c r="D11" i="48"/>
  <c r="C9" i="48"/>
  <c r="E2" i="48" l="1"/>
  <c r="E4" i="48"/>
  <c r="D7" i="48"/>
  <c r="E7" i="48"/>
  <c r="D8" i="48"/>
  <c r="E8" i="48"/>
  <c r="D9" i="48"/>
  <c r="E9" i="48"/>
  <c r="D10" i="48"/>
  <c r="E10" i="48"/>
  <c r="D12" i="48"/>
  <c r="E12" i="48"/>
  <c r="D13" i="48"/>
  <c r="E13" i="48"/>
  <c r="D15" i="48" l="1"/>
  <c r="D16" i="48" s="1"/>
  <c r="E15" i="48"/>
  <c r="E16" i="48" s="1"/>
  <c r="G4" i="48"/>
  <c r="D14" i="48"/>
  <c r="E14" i="48"/>
  <c r="B5" i="46"/>
  <c r="D17" i="48" l="1"/>
  <c r="E17" i="48"/>
  <c r="E18" i="48" s="1"/>
  <c r="E19" i="48"/>
  <c r="D19" i="48"/>
  <c r="B7" i="30"/>
  <c r="D18" i="48" l="1"/>
  <c r="B5" i="30"/>
  <c r="B5" i="44" s="1"/>
  <c r="C18" i="46" l="1"/>
  <c r="C6" i="44"/>
  <c r="C10" i="44" s="1"/>
  <c r="C19" i="44"/>
  <c r="C20" i="44"/>
  <c r="C18" i="44"/>
  <c r="C13" i="44"/>
  <c r="C14" i="44"/>
  <c r="C12" i="44"/>
  <c r="C8" i="44"/>
  <c r="D8" i="44" s="1"/>
  <c r="D9" i="44" s="1"/>
  <c r="C7" i="44"/>
  <c r="C9" i="44" s="1"/>
  <c r="C5" i="44"/>
  <c r="D32" i="44" s="1"/>
  <c r="C4" i="44"/>
  <c r="C3" i="44"/>
  <c r="J4" i="44" s="1"/>
  <c r="C17" i="46" l="1"/>
  <c r="C16" i="44"/>
  <c r="D23" i="44" s="1"/>
  <c r="E23" i="44"/>
  <c r="C27" i="44"/>
  <c r="D22" i="44" s="1"/>
  <c r="E22" i="44"/>
  <c r="K4" i="44"/>
  <c r="E24" i="44" l="1"/>
  <c r="E25" i="44" s="1"/>
  <c r="D24" i="44"/>
  <c r="D25" i="44" s="1"/>
  <c r="K5" i="44"/>
  <c r="L4" i="44"/>
  <c r="C18" i="30" l="1"/>
  <c r="C32" i="44"/>
  <c r="D26" i="44" s="1"/>
  <c r="K6" i="44"/>
  <c r="L6" i="44" s="1"/>
  <c r="L5" i="44"/>
  <c r="C17" i="30" l="1"/>
  <c r="D15" i="4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AG</author>
  </authors>
  <commentList>
    <comment ref="C9" authorId="0" shapeId="0" xr:uid="{00000000-0006-0000-0500-000001000000}">
      <text>
        <r>
          <rPr>
            <sz val="8"/>
            <color indexed="81"/>
            <rFont val="Tahoma"/>
            <family val="2"/>
            <charset val="238"/>
          </rPr>
          <t xml:space="preserve">Jeżeli kwota przychodów przekacza 100 000 pln, to w tej pozycji wpisz 100 000 pln, a pozostałą kwotę w pozycji poniżej.
Np.. Jeżeli przychód wynosi 120 000 PLN tu wpisz tylko </t>
        </r>
        <r>
          <rPr>
            <b/>
            <sz val="8"/>
            <color indexed="81"/>
            <rFont val="Tahoma"/>
            <family val="2"/>
            <charset val="238"/>
          </rPr>
          <t xml:space="preserve">100 000 </t>
        </r>
        <r>
          <rPr>
            <sz val="8"/>
            <color indexed="81"/>
            <rFont val="Tahoma"/>
            <family val="2"/>
            <charset val="238"/>
          </rPr>
          <t>PLN, a resztę poniżej.</t>
        </r>
      </text>
    </comment>
    <comment ref="C13" authorId="0" shapeId="0" xr:uid="{00000000-0006-0000-0500-000002000000}">
      <text>
        <r>
          <rPr>
            <sz val="8"/>
            <color indexed="81"/>
            <rFont val="Tahoma"/>
            <family val="2"/>
            <charset val="238"/>
          </rPr>
          <t>W tej pozycji wpisz kwotę powyżej 100 000 pln przychodu. Np. przychód 120 000 pln to wpisz tu</t>
        </r>
        <r>
          <rPr>
            <b/>
            <sz val="8"/>
            <color indexed="81"/>
            <rFont val="Tahoma"/>
            <family val="2"/>
            <charset val="238"/>
          </rPr>
          <t xml:space="preserve"> 20 000 PLN.</t>
        </r>
      </text>
    </comment>
  </commentList>
</comments>
</file>

<file path=xl/sharedStrings.xml><?xml version="1.0" encoding="utf-8"?>
<sst xmlns="http://schemas.openxmlformats.org/spreadsheetml/2006/main" count="366" uniqueCount="159">
  <si>
    <t>___Dane pracownika na wydrukach___</t>
  </si>
  <si>
    <t>Dane do harmonogramu</t>
  </si>
  <si>
    <t>Przejdź do:</t>
  </si>
  <si>
    <t>Wydruk - skrócony harmonogram ubezpieczenie</t>
  </si>
  <si>
    <t>Lista dokumentów</t>
  </si>
  <si>
    <t>Symulacja ubezpieczenie</t>
  </si>
  <si>
    <t>Symulacja zdolności</t>
  </si>
  <si>
    <t>białe pola należy wypełnić / wybrać pozycję z listy rozwijanej</t>
  </si>
  <si>
    <t>Dochód firmy:</t>
  </si>
  <si>
    <t>Przychód firmy:</t>
  </si>
  <si>
    <t>Symulacja dochodu - KPiR</t>
  </si>
  <si>
    <t>Symulacja dochodu - Ryczałt</t>
  </si>
  <si>
    <t>Symulacja zdolności - wspólnoty mieszkaniowe</t>
  </si>
  <si>
    <t>Symulacja linia/karta kredytowa</t>
  </si>
  <si>
    <t xml:space="preserve">Symulacja Pożyczka + WM </t>
  </si>
  <si>
    <t xml:space="preserve">SEGMENT CLN i MTG - wysokość parametru U dla poszczególnych branż: </t>
  </si>
  <si>
    <t>Dane wejściowe</t>
  </si>
  <si>
    <t>Wynik</t>
  </si>
  <si>
    <t>Data analizy</t>
  </si>
  <si>
    <t>dzień</t>
  </si>
  <si>
    <t>miesiąc</t>
  </si>
  <si>
    <t>dane za ubiegły rok</t>
  </si>
  <si>
    <t>Branża</t>
  </si>
  <si>
    <t>parametr U [%]</t>
  </si>
  <si>
    <t>Segment</t>
  </si>
  <si>
    <t>styczeń</t>
  </si>
  <si>
    <t>Rolnictwo</t>
  </si>
  <si>
    <t>luty</t>
  </si>
  <si>
    <t>Przemysł, Produkcja</t>
  </si>
  <si>
    <t>Najbradziej aktualne dane finansowe za miesiąc:</t>
  </si>
  <si>
    <t>marzec</t>
  </si>
  <si>
    <t>Budownictwo</t>
  </si>
  <si>
    <t>okres działalności w ubieglym roku</t>
  </si>
  <si>
    <t>nie cały rok</t>
  </si>
  <si>
    <t>cały rok</t>
  </si>
  <si>
    <t>kwiecień</t>
  </si>
  <si>
    <t xml:space="preserve">Handel </t>
  </si>
  <si>
    <t>Data rozpoczecia działalności w ubiegłym roku</t>
  </si>
  <si>
    <t>maj</t>
  </si>
  <si>
    <t>Transport</t>
  </si>
  <si>
    <t>l - ilośc miesięcy roku ubiegłego</t>
  </si>
  <si>
    <t>czerwiec</t>
  </si>
  <si>
    <t>Usługi finansowe, Ubezpieczenia</t>
  </si>
  <si>
    <t>m - ilość miesięcy roku bieżącego</t>
  </si>
  <si>
    <t>lipiec</t>
  </si>
  <si>
    <t>Usługi (inne)</t>
  </si>
  <si>
    <t>sierpień</t>
  </si>
  <si>
    <t>Telekomunikacja</t>
  </si>
  <si>
    <t>Pbr - przychody za bieżący rok</t>
  </si>
  <si>
    <t>wrzesień</t>
  </si>
  <si>
    <t>Informatyka</t>
  </si>
  <si>
    <t>Kbr - koszty za bieżący rok</t>
  </si>
  <si>
    <t>październik</t>
  </si>
  <si>
    <t>Edukacja</t>
  </si>
  <si>
    <t>Lbr - koszty leasingowe</t>
  </si>
  <si>
    <t>listopad</t>
  </si>
  <si>
    <t>Opieka zdrowotna</t>
  </si>
  <si>
    <t>grudzień</t>
  </si>
  <si>
    <t>Inna</t>
  </si>
  <si>
    <t>pl - bieżący rok</t>
  </si>
  <si>
    <t>Pubr - przychody za cały ubiegły rok</t>
  </si>
  <si>
    <t>Kubr - koszty za cały ubiegły rok</t>
  </si>
  <si>
    <t>Lubr - koszty leasingowe</t>
  </si>
  <si>
    <t>Dochód</t>
  </si>
  <si>
    <t>Przychód</t>
  </si>
  <si>
    <t>dane roczne (ubiegły rok)</t>
  </si>
  <si>
    <t>dane za bieżacy rok</t>
  </si>
  <si>
    <t>dane z ubr i br. (mix)</t>
  </si>
  <si>
    <t>Dochód/przychód wg oświadczenia</t>
  </si>
  <si>
    <t>Dochód do analizy</t>
  </si>
  <si>
    <t>pl - ubiegły rok</t>
  </si>
  <si>
    <t>t - liczba miesięcy do analizy</t>
  </si>
  <si>
    <t>l - liczba miesięcy prowadzenia dział. w ub. roku</t>
  </si>
  <si>
    <t>m - liczba miesięcy w bieżącym roku</t>
  </si>
  <si>
    <t xml:space="preserve">Uw </t>
  </si>
  <si>
    <t>Uapl</t>
  </si>
  <si>
    <t>Rentowność</t>
  </si>
  <si>
    <t>Wniosek dotyczy Produktów dla:</t>
  </si>
  <si>
    <t>Przychody za bieżący rok</t>
  </si>
  <si>
    <t xml:space="preserve">             Koszty leasingowe (miesiące roku bieżącego)</t>
  </si>
  <si>
    <t>Przychody za ubiegły rok</t>
  </si>
  <si>
    <t>Koszty za ubiegły rok</t>
  </si>
  <si>
    <t xml:space="preserve">             Koszty leasingowe (ubiegły rok)</t>
  </si>
  <si>
    <t>Okres prowadzenia działalności w ubiegłym roku:</t>
  </si>
  <si>
    <t xml:space="preserve">         Kalkulator symulacji dochodu dla Przedsiębiorców 
Ryczałt i Karta Podatkowa</t>
  </si>
  <si>
    <t>Cały rok</t>
  </si>
  <si>
    <t>Data analizy (RRRR/MM/DD):</t>
  </si>
  <si>
    <t>Koszty za bieżący rok</t>
  </si>
  <si>
    <t>dane za bieżący rok</t>
  </si>
  <si>
    <t>12 mies</t>
  </si>
  <si>
    <t>Przychód:</t>
  </si>
  <si>
    <t>DOCHÓD DO ANALIZY:</t>
  </si>
  <si>
    <t>Trend Dochodu</t>
  </si>
  <si>
    <t>Przychód do analizy (po trendzie)</t>
  </si>
  <si>
    <t>Przychód 11/12</t>
  </si>
  <si>
    <t>Przychód 12 mies</t>
  </si>
  <si>
    <t>Przychód 11mies</t>
  </si>
  <si>
    <t>Działalność prowadzona cały ubiegły rok</t>
  </si>
  <si>
    <t>Dochód do analizy (po trendzie)</t>
  </si>
  <si>
    <t>Dochód za "l" mies</t>
  </si>
  <si>
    <t>Dz. prowadzona nie cały rok</t>
  </si>
  <si>
    <t>Dochód 11 czy 12 mies</t>
  </si>
  <si>
    <t>Dochód 12 mies</t>
  </si>
  <si>
    <t>Dochód 11mies</t>
  </si>
  <si>
    <t>Działalnośc prowadzona cały ubiegły rok</t>
  </si>
  <si>
    <t>Amortyzacja</t>
  </si>
  <si>
    <t xml:space="preserve">         Kalkulator symulacji dochodu dla Przedsiębiorców 
Książka Przychodów i Rozchodów</t>
  </si>
  <si>
    <t>Klienta Indywidulanego (w tym hipoteki)</t>
  </si>
  <si>
    <t>Wyliczenie trendu</t>
  </si>
  <si>
    <t>Ilość osób w gospodarstwie domowym</t>
  </si>
  <si>
    <t>Wydruk - skrócone harmonogramy dla Wariant 1, 2 i 3</t>
  </si>
  <si>
    <t xml:space="preserve"> rok poprzedni:</t>
  </si>
  <si>
    <t>miesiące roku bieżącego:</t>
  </si>
  <si>
    <t>Ryczałt- przychody za wskazane okresy:</t>
  </si>
  <si>
    <t>Wydruk - pełny harmonogram dla Wariant 1</t>
  </si>
  <si>
    <t>Ryczałt - ilość rozliczonych miesięcy roku bieżącego</t>
  </si>
  <si>
    <t>Symulacja kredytowa</t>
  </si>
  <si>
    <t>białe pola należy wypełnić  / wybrać pozycję z listy rozwijanej</t>
  </si>
  <si>
    <t xml:space="preserve">                                Kalkulator symulacji dochodu z najmu (rozliczanego w formie ryczałtu)</t>
  </si>
  <si>
    <t>powyższe chyba jest źle</t>
  </si>
  <si>
    <t>średnie przychody</t>
  </si>
  <si>
    <t xml:space="preserve">dochód do zdolności </t>
  </si>
  <si>
    <t>dochód - opcja 2</t>
  </si>
  <si>
    <t>dochód- opcja 1</t>
  </si>
  <si>
    <t>stawka1</t>
  </si>
  <si>
    <t>suma</t>
  </si>
  <si>
    <t>rok poprzedni</t>
  </si>
  <si>
    <t>rok bieżący</t>
  </si>
  <si>
    <t>przychody za:</t>
  </si>
  <si>
    <t>ryczałt - ilość rozliczonych miesięcy roku bieżącego</t>
  </si>
  <si>
    <t>wymagana część okresu rocznego</t>
  </si>
  <si>
    <t>okres działalności</t>
  </si>
  <si>
    <t>Dochód:</t>
  </si>
  <si>
    <t>stawka 3%</t>
  </si>
  <si>
    <t>stawka 5,5%</t>
  </si>
  <si>
    <t>stawka 10%</t>
  </si>
  <si>
    <t>stawka 17%</t>
  </si>
  <si>
    <t>stawka 20%</t>
  </si>
  <si>
    <t>usługi 17%</t>
  </si>
  <si>
    <t>usługi 8,5%</t>
  </si>
  <si>
    <t>handel oraz działalność wytwórcza 5,5%</t>
  </si>
  <si>
    <t>handel, działalność gastronomiczna, produkcja zwierzęca 3%</t>
  </si>
  <si>
    <t>wolne zawody 20%</t>
  </si>
  <si>
    <t>usługi 12,5%</t>
  </si>
  <si>
    <t xml:space="preserve">usługi 8,5%                                             </t>
  </si>
  <si>
    <t>i</t>
  </si>
  <si>
    <t>Amortyzacja (miesiące roku bieżącego)</t>
  </si>
  <si>
    <t>Amortyzacja (ubiegły rok)</t>
  </si>
  <si>
    <t>Okres uzyskiwania dochodu z najmu (w miesiącach)</t>
  </si>
  <si>
    <t xml:space="preserve">             Amortyzacja (ubiegły rok)</t>
  </si>
  <si>
    <t>Składka na ubezpieczenie społeczne jest uwzględniona w kosztach</t>
  </si>
  <si>
    <t xml:space="preserve">             Amortyzacja (miesiące roku bieżącego)</t>
  </si>
  <si>
    <t>Data analizy (rrrr-mm-dd):</t>
  </si>
  <si>
    <t>Trend:</t>
  </si>
  <si>
    <t>Przychód mc</t>
  </si>
  <si>
    <t>składka na ubezpieczenie społeczne</t>
  </si>
  <si>
    <t>Dochód 12 mies bez amoryzacji</t>
  </si>
  <si>
    <t>Wyliczenia do 12 mies</t>
  </si>
  <si>
    <t>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</si>
</sst>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.00\ &quot;zł&quot;"/>
    <numFmt numFmtId="165" formatCode="#,##0_ ;\-#,##0\ "/>
  </numFmts>
  <fonts count="3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u/>
      <sz val="11"/>
      <color theme="10"/>
      <name val="Times New Roman"/>
      <family val="1"/>
      <charset val="238"/>
    </font>
    <font>
      <b/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0"/>
      <name val="MS Sans Serif"/>
      <family val="2"/>
      <charset val="238"/>
    </font>
    <font>
      <u/>
      <sz val="11"/>
      <color rgb="FF00B050"/>
      <name val="Times New Roman"/>
      <family val="1"/>
      <charset val="238"/>
    </font>
    <font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FFFF"/>
      <name val="Calibri"/>
      <family val="2"/>
      <charset val="238"/>
      <scheme val="minor"/>
    </font>
    <font>
      <b/>
      <sz val="10"/>
      <color rgb="FFFFFFFF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8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4C3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5">
    <border>
      <left/>
      <right/>
      <top/>
      <bottom/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/>
      <top style="double">
        <color theme="3"/>
      </top>
      <bottom style="double">
        <color theme="3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ashed">
        <color theme="3"/>
      </top>
      <bottom style="dashed">
        <color theme="3"/>
      </bottom>
      <diagonal/>
    </border>
    <border>
      <left style="medium">
        <color indexed="64"/>
      </left>
      <right/>
      <top/>
      <bottom/>
      <diagonal/>
    </border>
    <border>
      <left/>
      <right/>
      <top style="dashed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theme="3"/>
      </left>
      <right style="dashed">
        <color theme="3"/>
      </right>
      <top style="dashed">
        <color theme="3"/>
      </top>
      <bottom style="dashed">
        <color theme="3"/>
      </bottom>
      <diagonal/>
    </border>
    <border>
      <left/>
      <right style="dashed">
        <color theme="3"/>
      </right>
      <top style="dashed">
        <color theme="3"/>
      </top>
      <bottom style="dashed">
        <color theme="3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/>
      <right style="dashed">
        <color theme="3"/>
      </right>
      <top/>
      <bottom/>
      <diagonal/>
    </border>
    <border>
      <left/>
      <right/>
      <top/>
      <bottom style="dashed">
        <color theme="3"/>
      </bottom>
      <diagonal/>
    </border>
    <border>
      <left/>
      <right/>
      <top style="dashed">
        <color theme="3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auto="1"/>
      </top>
      <bottom style="dashed">
        <color auto="1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theme="3"/>
      </bottom>
      <diagonal/>
    </border>
    <border>
      <left style="thin">
        <color indexed="64"/>
      </left>
      <right/>
      <top style="dashed">
        <color theme="3"/>
      </top>
      <bottom style="dashed">
        <color theme="3"/>
      </bottom>
      <diagonal/>
    </border>
    <border>
      <left/>
      <right style="thin">
        <color indexed="64"/>
      </right>
      <top style="dashed">
        <color theme="3"/>
      </top>
      <bottom style="dashed">
        <color theme="3"/>
      </bottom>
      <diagonal/>
    </border>
    <border>
      <left style="thin">
        <color indexed="64"/>
      </left>
      <right style="dashed">
        <color theme="3"/>
      </right>
      <top/>
      <bottom style="dashed">
        <color theme="3"/>
      </bottom>
      <diagonal/>
    </border>
    <border>
      <left style="dashed">
        <color theme="3"/>
      </left>
      <right style="thin">
        <color indexed="64"/>
      </right>
      <top style="dashed">
        <color theme="3"/>
      </top>
      <bottom style="dashed">
        <color theme="3"/>
      </bottom>
      <diagonal/>
    </border>
    <border>
      <left style="thin">
        <color indexed="64"/>
      </left>
      <right style="dashed">
        <color theme="3"/>
      </right>
      <top style="dashed">
        <color theme="3"/>
      </top>
      <bottom style="dashed">
        <color theme="3"/>
      </bottom>
      <diagonal/>
    </border>
    <border>
      <left style="thin">
        <color indexed="64"/>
      </left>
      <right style="dashed">
        <color theme="3"/>
      </right>
      <top style="dashed">
        <color theme="3"/>
      </top>
      <bottom/>
      <diagonal/>
    </border>
    <border>
      <left style="thin">
        <color indexed="64"/>
      </left>
      <right style="dashed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theme="3"/>
      </bottom>
      <diagonal/>
    </border>
    <border>
      <left style="thin">
        <color indexed="64"/>
      </left>
      <right/>
      <top style="dashed">
        <color theme="3"/>
      </top>
      <bottom/>
      <diagonal/>
    </border>
    <border>
      <left/>
      <right/>
      <top/>
      <bottom style="thin">
        <color indexed="64"/>
      </bottom>
      <diagonal/>
    </border>
    <border>
      <left/>
      <right style="dashed">
        <color theme="3"/>
      </right>
      <top/>
      <bottom style="dashed">
        <color theme="3"/>
      </bottom>
      <diagonal/>
    </border>
    <border>
      <left style="dashed">
        <color theme="3"/>
      </left>
      <right style="thin">
        <color indexed="64"/>
      </right>
      <top/>
      <bottom style="dashed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theme="8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7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43" fontId="1" fillId="0" borderId="0" applyFont="0" applyFill="0" applyBorder="0" applyAlignment="0" applyProtection="0"/>
  </cellStyleXfs>
  <cellXfs count="216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Border="1"/>
    <xf numFmtId="0" fontId="0" fillId="0" borderId="0" xfId="0" applyAlignment="1"/>
    <xf numFmtId="0" fontId="0" fillId="4" borderId="0" xfId="0" applyFill="1"/>
    <xf numFmtId="0" fontId="3" fillId="7" borderId="0" xfId="0" applyFont="1" applyFill="1" applyBorder="1" applyAlignment="1" applyProtection="1">
      <alignment horizontal="left" vertical="center"/>
      <protection hidden="1"/>
    </xf>
    <xf numFmtId="0" fontId="7" fillId="0" borderId="3" xfId="2" applyFont="1" applyBorder="1" applyAlignment="1" applyProtection="1">
      <alignment horizontal="center"/>
      <protection hidden="1"/>
    </xf>
    <xf numFmtId="0" fontId="7" fillId="0" borderId="3" xfId="2" applyFont="1" applyBorder="1" applyAlignment="1" applyProtection="1">
      <alignment horizontal="center" vertical="center"/>
      <protection hidden="1"/>
    </xf>
    <xf numFmtId="0" fontId="0" fillId="5" borderId="0" xfId="0" applyFill="1"/>
    <xf numFmtId="0" fontId="0" fillId="9" borderId="0" xfId="0" applyFill="1"/>
    <xf numFmtId="0" fontId="0" fillId="10" borderId="0" xfId="0" applyFill="1"/>
    <xf numFmtId="0" fontId="5" fillId="0" borderId="0" xfId="0" applyFont="1"/>
    <xf numFmtId="1" fontId="0" fillId="0" borderId="0" xfId="0" applyNumberFormat="1"/>
    <xf numFmtId="0" fontId="0" fillId="0" borderId="0" xfId="0" applyNumberFormat="1"/>
    <xf numFmtId="44" fontId="0" fillId="0" borderId="0" xfId="0" applyNumberFormat="1"/>
    <xf numFmtId="0" fontId="14" fillId="0" borderId="0" xfId="0" applyFont="1"/>
    <xf numFmtId="0" fontId="7" fillId="0" borderId="12" xfId="2" applyFont="1" applyBorder="1" applyAlignment="1" applyProtection="1">
      <alignment horizontal="left" vertical="center"/>
      <protection hidden="1"/>
    </xf>
    <xf numFmtId="0" fontId="7" fillId="0" borderId="0" xfId="2" applyFont="1" applyBorder="1" applyAlignment="1" applyProtection="1">
      <alignment horizontal="left" vertical="center"/>
      <protection hidden="1"/>
    </xf>
    <xf numFmtId="0" fontId="19" fillId="0" borderId="3" xfId="2" applyFont="1" applyBorder="1" applyAlignment="1" applyProtection="1">
      <alignment horizontal="center" vertical="center"/>
      <protection hidden="1"/>
    </xf>
    <xf numFmtId="0" fontId="2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1" fillId="0" borderId="0" xfId="0" applyFont="1" applyAlignment="1">
      <alignment vertical="center"/>
    </xf>
    <xf numFmtId="14" fontId="0" fillId="0" borderId="4" xfId="0" applyNumberFormat="1" applyBorder="1" applyAlignment="1">
      <alignment horizontal="center"/>
    </xf>
    <xf numFmtId="0" fontId="22" fillId="11" borderId="4" xfId="0" applyFont="1" applyFill="1" applyBorder="1" applyAlignment="1">
      <alignment horizontal="center" vertical="center"/>
    </xf>
    <xf numFmtId="0" fontId="22" fillId="11" borderId="4" xfId="0" applyFont="1" applyFill="1" applyBorder="1" applyAlignment="1">
      <alignment horizontal="center" vertical="center" wrapText="1"/>
    </xf>
    <xf numFmtId="0" fontId="23" fillId="11" borderId="4" xfId="0" applyFont="1" applyFill="1" applyBorder="1" applyAlignment="1">
      <alignment horizontal="center" vertical="center"/>
    </xf>
    <xf numFmtId="0" fontId="23" fillId="11" borderId="4" xfId="0" applyFont="1" applyFill="1" applyBorder="1" applyAlignment="1">
      <alignment vertical="center" wrapText="1"/>
    </xf>
    <xf numFmtId="0" fontId="24" fillId="0" borderId="4" xfId="0" applyFont="1" applyBorder="1" applyAlignment="1">
      <alignment vertical="center"/>
    </xf>
    <xf numFmtId="1" fontId="24" fillId="0" borderId="4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/>
    </xf>
    <xf numFmtId="0" fontId="24" fillId="0" borderId="4" xfId="0" applyFont="1" applyBorder="1" applyAlignment="1">
      <alignment horizontal="center" vertical="center" wrapText="1"/>
    </xf>
    <xf numFmtId="0" fontId="24" fillId="12" borderId="4" xfId="0" applyFont="1" applyFill="1" applyBorder="1" applyAlignment="1">
      <alignment vertical="center"/>
    </xf>
    <xf numFmtId="1" fontId="24" fillId="12" borderId="4" xfId="0" applyNumberFormat="1" applyFont="1" applyFill="1" applyBorder="1" applyAlignment="1">
      <alignment horizontal="center" vertical="center" wrapText="1"/>
    </xf>
    <xf numFmtId="0" fontId="9" fillId="10" borderId="0" xfId="0" applyFont="1" applyFill="1"/>
    <xf numFmtId="0" fontId="0" fillId="0" borderId="4" xfId="0" applyBorder="1"/>
    <xf numFmtId="14" fontId="0" fillId="0" borderId="4" xfId="0" applyNumberFormat="1" applyBorder="1"/>
    <xf numFmtId="0" fontId="9" fillId="0" borderId="0" xfId="0" applyFont="1" applyFill="1"/>
    <xf numFmtId="0" fontId="9" fillId="0" borderId="0" xfId="0" applyFont="1"/>
    <xf numFmtId="0" fontId="25" fillId="0" borderId="4" xfId="0" applyFont="1" applyBorder="1" applyAlignment="1">
      <alignment vertical="top"/>
    </xf>
    <xf numFmtId="44" fontId="0" fillId="0" borderId="4" xfId="0" applyNumberFormat="1" applyBorder="1"/>
    <xf numFmtId="0" fontId="9" fillId="4" borderId="0" xfId="0" applyFont="1" applyFill="1"/>
    <xf numFmtId="0" fontId="24" fillId="0" borderId="0" xfId="0" applyFont="1" applyFill="1" applyBorder="1" applyAlignment="1">
      <alignment vertical="center"/>
    </xf>
    <xf numFmtId="0" fontId="27" fillId="0" borderId="4" xfId="0" applyFont="1" applyBorder="1" applyAlignment="1">
      <alignment vertical="center"/>
    </xf>
    <xf numFmtId="0" fontId="27" fillId="0" borderId="4" xfId="0" applyFont="1" applyBorder="1" applyAlignment="1">
      <alignment vertical="top"/>
    </xf>
    <xf numFmtId="0" fontId="24" fillId="1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2" fontId="0" fillId="4" borderId="0" xfId="0" applyNumberFormat="1" applyFill="1"/>
    <xf numFmtId="0" fontId="10" fillId="0" borderId="0" xfId="0" applyFont="1"/>
    <xf numFmtId="2" fontId="0" fillId="4" borderId="0" xfId="0" applyNumberFormat="1" applyFont="1" applyFill="1"/>
    <xf numFmtId="2" fontId="5" fillId="0" borderId="5" xfId="0" applyNumberFormat="1" applyFont="1" applyBorder="1"/>
    <xf numFmtId="0" fontId="25" fillId="0" borderId="4" xfId="0" applyFont="1" applyFill="1" applyBorder="1" applyAlignment="1">
      <alignment vertical="top"/>
    </xf>
    <xf numFmtId="0" fontId="24" fillId="0" borderId="4" xfId="0" applyFont="1" applyFill="1" applyBorder="1" applyAlignment="1">
      <alignment horizontal="center" vertical="center" wrapText="1"/>
    </xf>
    <xf numFmtId="0" fontId="5" fillId="4" borderId="0" xfId="0" applyFont="1" applyFill="1"/>
    <xf numFmtId="2" fontId="10" fillId="4" borderId="0" xfId="1" applyNumberFormat="1" applyFont="1" applyFill="1"/>
    <xf numFmtId="0" fontId="5" fillId="4" borderId="0" xfId="1" applyNumberFormat="1" applyFont="1" applyFill="1"/>
    <xf numFmtId="14" fontId="26" fillId="0" borderId="4" xfId="0" applyNumberFormat="1" applyFont="1" applyBorder="1" applyAlignment="1">
      <alignment wrapText="1"/>
    </xf>
    <xf numFmtId="0" fontId="0" fillId="14" borderId="0" xfId="0" applyFill="1"/>
    <xf numFmtId="0" fontId="12" fillId="14" borderId="0" xfId="0" applyFont="1" applyFill="1"/>
    <xf numFmtId="2" fontId="12" fillId="14" borderId="0" xfId="0" applyNumberFormat="1" applyFont="1" applyFill="1"/>
    <xf numFmtId="2" fontId="28" fillId="14" borderId="4" xfId="0" applyNumberFormat="1" applyFont="1" applyFill="1" applyBorder="1"/>
    <xf numFmtId="2" fontId="28" fillId="14" borderId="0" xfId="0" applyNumberFormat="1" applyFont="1" applyFill="1"/>
    <xf numFmtId="0" fontId="9" fillId="14" borderId="0" xfId="0" applyFont="1" applyFill="1"/>
    <xf numFmtId="0" fontId="5" fillId="14" borderId="0" xfId="0" applyFont="1" applyFill="1"/>
    <xf numFmtId="0" fontId="5" fillId="14" borderId="0" xfId="0" applyFont="1" applyFill="1" applyAlignment="1">
      <alignment horizontal="center"/>
    </xf>
    <xf numFmtId="44" fontId="0" fillId="4" borderId="6" xfId="0" applyNumberFormat="1" applyFill="1" applyBorder="1"/>
    <xf numFmtId="0" fontId="5" fillId="4" borderId="9" xfId="0" applyFont="1" applyFill="1" applyBorder="1"/>
    <xf numFmtId="44" fontId="0" fillId="4" borderId="8" xfId="0" applyNumberFormat="1" applyFill="1" applyBorder="1"/>
    <xf numFmtId="0" fontId="5" fillId="4" borderId="7" xfId="0" applyFont="1" applyFill="1" applyBorder="1"/>
    <xf numFmtId="0" fontId="5" fillId="14" borderId="0" xfId="1" applyNumberFormat="1" applyFont="1" applyFill="1"/>
    <xf numFmtId="2" fontId="10" fillId="14" borderId="4" xfId="1" applyNumberFormat="1" applyFont="1" applyFill="1" applyBorder="1"/>
    <xf numFmtId="44" fontId="5" fillId="0" borderId="0" xfId="0" applyNumberFormat="1" applyFont="1"/>
    <xf numFmtId="44" fontId="0" fillId="0" borderId="0" xfId="0" applyNumberFormat="1" applyFill="1"/>
    <xf numFmtId="0" fontId="5" fillId="0" borderId="0" xfId="0" applyFont="1" applyFill="1"/>
    <xf numFmtId="0" fontId="10" fillId="0" borderId="0" xfId="0" applyFont="1" applyFill="1"/>
    <xf numFmtId="2" fontId="5" fillId="0" borderId="0" xfId="0" applyNumberFormat="1" applyFont="1" applyBorder="1"/>
    <xf numFmtId="44" fontId="5" fillId="0" borderId="6" xfId="0" applyNumberFormat="1" applyFont="1" applyBorder="1"/>
    <xf numFmtId="44" fontId="12" fillId="0" borderId="14" xfId="0" applyNumberFormat="1" applyFont="1" applyBorder="1"/>
    <xf numFmtId="0" fontId="5" fillId="0" borderId="9" xfId="0" applyFont="1" applyBorder="1"/>
    <xf numFmtId="0" fontId="14" fillId="0" borderId="6" xfId="0" applyFont="1" applyBorder="1"/>
    <xf numFmtId="2" fontId="12" fillId="0" borderId="14" xfId="0" applyNumberFormat="1" applyFont="1" applyBorder="1"/>
    <xf numFmtId="0" fontId="5" fillId="0" borderId="14" xfId="0" applyFont="1" applyBorder="1"/>
    <xf numFmtId="0" fontId="10" fillId="0" borderId="9" xfId="0" applyFont="1" applyBorder="1"/>
    <xf numFmtId="44" fontId="0" fillId="0" borderId="13" xfId="0" applyNumberFormat="1" applyBorder="1"/>
    <xf numFmtId="44" fontId="28" fillId="0" borderId="0" xfId="0" applyNumberFormat="1" applyFont="1" applyBorder="1"/>
    <xf numFmtId="0" fontId="0" fillId="0" borderId="11" xfId="0" applyBorder="1"/>
    <xf numFmtId="0" fontId="0" fillId="0" borderId="13" xfId="0" applyBorder="1"/>
    <xf numFmtId="2" fontId="28" fillId="0" borderId="0" xfId="0" applyNumberFormat="1" applyFont="1" applyFill="1" applyBorder="1"/>
    <xf numFmtId="0" fontId="9" fillId="0" borderId="11" xfId="0" applyFont="1" applyBorder="1"/>
    <xf numFmtId="0" fontId="28" fillId="0" borderId="0" xfId="0" applyFont="1" applyBorder="1"/>
    <xf numFmtId="2" fontId="12" fillId="14" borderId="13" xfId="0" applyNumberFormat="1" applyFont="1" applyFill="1" applyBorder="1"/>
    <xf numFmtId="2" fontId="28" fillId="14" borderId="0" xfId="0" applyNumberFormat="1" applyFont="1" applyFill="1" applyBorder="1"/>
    <xf numFmtId="0" fontId="9" fillId="14" borderId="11" xfId="0" applyFont="1" applyFill="1" applyBorder="1"/>
    <xf numFmtId="0" fontId="5" fillId="0" borderId="8" xfId="0" applyFont="1" applyBorder="1"/>
    <xf numFmtId="0" fontId="5" fillId="0" borderId="15" xfId="0" applyFont="1" applyBorder="1"/>
    <xf numFmtId="0" fontId="13" fillId="0" borderId="7" xfId="0" applyFont="1" applyBorder="1"/>
    <xf numFmtId="0" fontId="5" fillId="0" borderId="15" xfId="0" applyFont="1" applyBorder="1" applyAlignment="1">
      <alignment horizontal="center"/>
    </xf>
    <xf numFmtId="0" fontId="5" fillId="0" borderId="15" xfId="0" applyFont="1" applyBorder="1" applyAlignment="1">
      <alignment vertical="center"/>
    </xf>
    <xf numFmtId="0" fontId="11" fillId="14" borderId="0" xfId="0" applyFont="1" applyFill="1"/>
    <xf numFmtId="44" fontId="0" fillId="0" borderId="0" xfId="3" applyFont="1"/>
    <xf numFmtId="44" fontId="0" fillId="0" borderId="0" xfId="3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right"/>
    </xf>
    <xf numFmtId="44" fontId="0" fillId="4" borderId="0" xfId="3" applyFont="1" applyFill="1"/>
    <xf numFmtId="44" fontId="0" fillId="4" borderId="0" xfId="0" applyNumberFormat="1" applyFill="1"/>
    <xf numFmtId="44" fontId="0" fillId="0" borderId="0" xfId="0" applyNumberFormat="1" applyFont="1" applyFill="1" applyBorder="1" applyAlignment="1">
      <alignment horizontal="right"/>
    </xf>
    <xf numFmtId="9" fontId="0" fillId="0" borderId="0" xfId="0" applyNumberFormat="1" applyFont="1" applyFill="1" applyBorder="1" applyAlignment="1">
      <alignment horizontal="right"/>
    </xf>
    <xf numFmtId="10" fontId="0" fillId="0" borderId="0" xfId="0" applyNumberFormat="1" applyFont="1" applyFill="1" applyBorder="1" applyAlignment="1">
      <alignment horizontal="right"/>
    </xf>
    <xf numFmtId="0" fontId="0" fillId="4" borderId="0" xfId="0" applyNumberFormat="1" applyFill="1"/>
    <xf numFmtId="165" fontId="0" fillId="0" borderId="0" xfId="3" applyNumberFormat="1" applyFont="1"/>
    <xf numFmtId="10" fontId="2" fillId="5" borderId="0" xfId="2" applyNumberFormat="1" applyFill="1" applyBorder="1" applyAlignment="1" applyProtection="1">
      <alignment horizontal="center"/>
      <protection hidden="1"/>
    </xf>
    <xf numFmtId="0" fontId="5" fillId="6" borderId="19" xfId="0" applyFont="1" applyFill="1" applyBorder="1"/>
    <xf numFmtId="44" fontId="5" fillId="2" borderId="17" xfId="3" applyFont="1" applyFill="1" applyBorder="1" applyProtection="1"/>
    <xf numFmtId="44" fontId="5" fillId="0" borderId="17" xfId="3" applyFont="1" applyFill="1" applyBorder="1" applyProtection="1">
      <protection locked="0"/>
    </xf>
    <xf numFmtId="0" fontId="5" fillId="6" borderId="0" xfId="0" applyFont="1" applyFill="1" applyBorder="1"/>
    <xf numFmtId="0" fontId="5" fillId="2" borderId="20" xfId="0" applyFont="1" applyFill="1" applyBorder="1"/>
    <xf numFmtId="0" fontId="5" fillId="2" borderId="10" xfId="0" applyFont="1" applyFill="1" applyBorder="1" applyAlignment="1">
      <alignment horizontal="left" indent="34"/>
    </xf>
    <xf numFmtId="0" fontId="5" fillId="2" borderId="21" xfId="0" applyFont="1" applyFill="1" applyBorder="1" applyAlignment="1">
      <alignment horizontal="left" indent="34"/>
    </xf>
    <xf numFmtId="0" fontId="29" fillId="0" borderId="21" xfId="0" applyFont="1" applyFill="1" applyBorder="1" applyAlignment="1" applyProtection="1">
      <alignment horizontal="left" vertical="top"/>
      <protection locked="0"/>
    </xf>
    <xf numFmtId="0" fontId="0" fillId="15" borderId="4" xfId="0" applyFill="1" applyBorder="1"/>
    <xf numFmtId="0" fontId="0" fillId="0" borderId="4" xfId="0" applyFill="1" applyBorder="1"/>
    <xf numFmtId="2" fontId="12" fillId="14" borderId="4" xfId="0" applyNumberFormat="1" applyFont="1" applyFill="1" applyBorder="1"/>
    <xf numFmtId="0" fontId="0" fillId="5" borderId="0" xfId="0" applyFill="1" applyBorder="1"/>
    <xf numFmtId="0" fontId="32" fillId="13" borderId="23" xfId="0" applyFont="1" applyFill="1" applyBorder="1" applyAlignment="1">
      <alignment horizontal="right" vertical="center" wrapText="1"/>
    </xf>
    <xf numFmtId="0" fontId="4" fillId="0" borderId="24" xfId="0" applyFont="1" applyFill="1" applyBorder="1" applyAlignment="1" applyProtection="1">
      <alignment horizontal="center" vertical="center" wrapText="1"/>
      <protection locked="0"/>
    </xf>
    <xf numFmtId="0" fontId="34" fillId="13" borderId="23" xfId="0" applyFont="1" applyFill="1" applyBorder="1" applyAlignment="1">
      <alignment horizontal="right" wrapText="1"/>
    </xf>
    <xf numFmtId="14" fontId="4" fillId="13" borderId="24" xfId="0" applyNumberFormat="1" applyFont="1" applyFill="1" applyBorder="1" applyAlignment="1" applyProtection="1">
      <alignment horizontal="center"/>
      <protection locked="0"/>
    </xf>
    <xf numFmtId="0" fontId="34" fillId="13" borderId="23" xfId="0" applyFont="1" applyFill="1" applyBorder="1" applyAlignment="1">
      <alignment horizontal="right"/>
    </xf>
    <xf numFmtId="14" fontId="15" fillId="8" borderId="25" xfId="0" applyNumberFormat="1" applyFont="1" applyFill="1" applyBorder="1" applyAlignment="1" applyProtection="1">
      <alignment horizontal="center"/>
      <protection locked="0"/>
    </xf>
    <xf numFmtId="0" fontId="34" fillId="2" borderId="28" xfId="0" applyFont="1" applyFill="1" applyBorder="1" applyAlignment="1">
      <alignment horizontal="left" vertical="top"/>
    </xf>
    <xf numFmtId="44" fontId="34" fillId="0" borderId="29" xfId="3" applyFont="1" applyFill="1" applyBorder="1" applyProtection="1">
      <protection locked="0"/>
    </xf>
    <xf numFmtId="0" fontId="34" fillId="2" borderId="30" xfId="0" applyFont="1" applyFill="1" applyBorder="1" applyAlignment="1">
      <alignment horizontal="left"/>
    </xf>
    <xf numFmtId="0" fontId="34" fillId="2" borderId="31" xfId="0" applyFont="1" applyFill="1" applyBorder="1" applyAlignment="1">
      <alignment vertical="top"/>
    </xf>
    <xf numFmtId="0" fontId="34" fillId="2" borderId="31" xfId="0" applyFont="1" applyFill="1" applyBorder="1" applyAlignment="1">
      <alignment horizontal="left"/>
    </xf>
    <xf numFmtId="0" fontId="34" fillId="6" borderId="32" xfId="0" applyFont="1" applyFill="1" applyBorder="1" applyAlignment="1">
      <alignment horizontal="left"/>
    </xf>
    <xf numFmtId="44" fontId="34" fillId="6" borderId="29" xfId="3" applyFont="1" applyFill="1" applyBorder="1" applyProtection="1">
      <protection locked="0"/>
    </xf>
    <xf numFmtId="0" fontId="34" fillId="2" borderId="28" xfId="0" applyFont="1" applyFill="1" applyBorder="1" applyAlignment="1">
      <alignment horizontal="left"/>
    </xf>
    <xf numFmtId="0" fontId="34" fillId="6" borderId="23" xfId="0" applyFont="1" applyFill="1" applyBorder="1" applyAlignment="1" applyProtection="1">
      <alignment horizontal="right"/>
      <protection hidden="1"/>
    </xf>
    <xf numFmtId="164" fontId="33" fillId="3" borderId="33" xfId="3" applyNumberFormat="1" applyFont="1" applyFill="1" applyBorder="1" applyAlignment="1" applyProtection="1">
      <alignment horizontal="right"/>
      <protection hidden="1"/>
    </xf>
    <xf numFmtId="0" fontId="34" fillId="6" borderId="34" xfId="0" applyFont="1" applyFill="1" applyBorder="1" applyAlignment="1" applyProtection="1">
      <alignment horizontal="right"/>
      <protection hidden="1"/>
    </xf>
    <xf numFmtId="164" fontId="33" fillId="3" borderId="35" xfId="3" applyNumberFormat="1" applyFont="1" applyFill="1" applyBorder="1" applyAlignment="1" applyProtection="1">
      <alignment horizontal="right"/>
      <protection hidden="1"/>
    </xf>
    <xf numFmtId="14" fontId="4" fillId="0" borderId="36" xfId="0" applyNumberFormat="1" applyFont="1" applyFill="1" applyBorder="1" applyAlignment="1" applyProtection="1">
      <alignment horizontal="center" vertical="center" wrapText="1"/>
      <protection locked="0" hidden="1"/>
    </xf>
    <xf numFmtId="0" fontId="34" fillId="2" borderId="28" xfId="0" applyFont="1" applyFill="1" applyBorder="1"/>
    <xf numFmtId="0" fontId="34" fillId="2" borderId="30" xfId="0" applyFont="1" applyFill="1" applyBorder="1"/>
    <xf numFmtId="0" fontId="34" fillId="2" borderId="31" xfId="0" applyFont="1" applyFill="1" applyBorder="1"/>
    <xf numFmtId="0" fontId="34" fillId="6" borderId="32" xfId="0" applyFont="1" applyFill="1" applyBorder="1"/>
    <xf numFmtId="0" fontId="5" fillId="6" borderId="23" xfId="0" applyFont="1" applyFill="1" applyBorder="1"/>
    <xf numFmtId="0" fontId="5" fillId="2" borderId="39" xfId="0" applyFont="1" applyFill="1" applyBorder="1"/>
    <xf numFmtId="44" fontId="5" fillId="2" borderId="29" xfId="3" applyFont="1" applyFill="1" applyBorder="1" applyProtection="1"/>
    <xf numFmtId="0" fontId="5" fillId="2" borderId="26" xfId="0" applyFont="1" applyFill="1" applyBorder="1" applyAlignment="1">
      <alignment horizontal="left" indent="34"/>
    </xf>
    <xf numFmtId="44" fontId="5" fillId="0" borderId="29" xfId="3" applyFont="1" applyFill="1" applyBorder="1" applyProtection="1">
      <protection locked="0"/>
    </xf>
    <xf numFmtId="0" fontId="5" fillId="2" borderId="40" xfId="0" applyFont="1" applyFill="1" applyBorder="1" applyAlignment="1">
      <alignment horizontal="left" indent="34"/>
    </xf>
    <xf numFmtId="0" fontId="5" fillId="0" borderId="40" xfId="0" applyFont="1" applyFill="1" applyBorder="1" applyAlignment="1" applyProtection="1">
      <alignment horizontal="left" vertical="top"/>
      <protection locked="0"/>
    </xf>
    <xf numFmtId="0" fontId="5" fillId="6" borderId="32" xfId="0" applyFont="1" applyFill="1" applyBorder="1"/>
    <xf numFmtId="0" fontId="5" fillId="6" borderId="34" xfId="0" applyFont="1" applyFill="1" applyBorder="1" applyAlignment="1" applyProtection="1">
      <alignment horizontal="right"/>
      <protection hidden="1"/>
    </xf>
    <xf numFmtId="0" fontId="5" fillId="6" borderId="41" xfId="0" applyFont="1" applyFill="1" applyBorder="1" applyAlignment="1" applyProtection="1">
      <alignment horizontal="right"/>
      <protection hidden="1"/>
    </xf>
    <xf numFmtId="164" fontId="33" fillId="3" borderId="45" xfId="3" applyNumberFormat="1" applyFont="1" applyFill="1" applyBorder="1" applyAlignment="1" applyProtection="1">
      <alignment horizontal="right"/>
      <protection hidden="1"/>
    </xf>
    <xf numFmtId="0" fontId="34" fillId="6" borderId="45" xfId="0" applyFont="1" applyFill="1" applyBorder="1" applyAlignment="1" applyProtection="1">
      <alignment horizontal="right" vertical="center"/>
      <protection hidden="1"/>
    </xf>
    <xf numFmtId="44" fontId="34" fillId="0" borderId="45" xfId="3" applyFont="1" applyFill="1" applyBorder="1" applyProtection="1">
      <protection locked="0"/>
    </xf>
    <xf numFmtId="0" fontId="34" fillId="2" borderId="45" xfId="0" applyFont="1" applyFill="1" applyBorder="1"/>
    <xf numFmtId="0" fontId="34" fillId="2" borderId="45" xfId="0" applyFont="1" applyFill="1" applyBorder="1" applyAlignment="1">
      <alignment horizontal="left" indent="1"/>
    </xf>
    <xf numFmtId="14" fontId="15" fillId="8" borderId="45" xfId="0" applyNumberFormat="1" applyFont="1" applyFill="1" applyBorder="1" applyAlignment="1" applyProtection="1">
      <alignment horizont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 wrapText="1"/>
      <protection locked="0" hidden="1"/>
    </xf>
    <xf numFmtId="0" fontId="4" fillId="0" borderId="45" xfId="0" applyFont="1" applyFill="1" applyBorder="1" applyAlignment="1" applyProtection="1">
      <alignment horizontal="center" vertical="center" wrapText="1"/>
      <protection locked="0"/>
    </xf>
    <xf numFmtId="9" fontId="0" fillId="0" borderId="0" xfId="1" applyFont="1"/>
    <xf numFmtId="164" fontId="15" fillId="16" borderId="54" xfId="10" applyNumberFormat="1" applyFont="1" applyFill="1" applyBorder="1" applyAlignment="1">
      <alignment vertical="center"/>
    </xf>
    <xf numFmtId="2" fontId="0" fillId="0" borderId="0" xfId="0" applyNumberFormat="1"/>
    <xf numFmtId="0" fontId="9" fillId="17" borderId="11" xfId="0" applyFont="1" applyFill="1" applyBorder="1"/>
    <xf numFmtId="0" fontId="28" fillId="17" borderId="0" xfId="0" applyFont="1" applyFill="1" applyBorder="1"/>
    <xf numFmtId="2" fontId="28" fillId="17" borderId="0" xfId="0" applyNumberFormat="1" applyFont="1" applyFill="1" applyBorder="1"/>
    <xf numFmtId="0" fontId="0" fillId="17" borderId="13" xfId="0" applyFill="1" applyBorder="1"/>
    <xf numFmtId="2" fontId="0" fillId="17" borderId="0" xfId="0" applyNumberFormat="1" applyFill="1"/>
    <xf numFmtId="1" fontId="0" fillId="17" borderId="0" xfId="0" applyNumberFormat="1" applyFill="1"/>
    <xf numFmtId="0" fontId="0" fillId="17" borderId="11" xfId="0" applyFill="1" applyBorder="1"/>
    <xf numFmtId="44" fontId="28" fillId="17" borderId="0" xfId="0" applyNumberFormat="1" applyFont="1" applyFill="1" applyBorder="1"/>
    <xf numFmtId="44" fontId="0" fillId="17" borderId="13" xfId="0" applyNumberFormat="1" applyFill="1" applyBorder="1"/>
    <xf numFmtId="0" fontId="0" fillId="17" borderId="0" xfId="0" applyFill="1"/>
    <xf numFmtId="0" fontId="9" fillId="17" borderId="0" xfId="0" applyFont="1" applyFill="1"/>
    <xf numFmtId="0" fontId="34" fillId="6" borderId="46" xfId="0" applyFont="1" applyFill="1" applyBorder="1" applyAlignment="1">
      <alignment horizontal="center"/>
    </xf>
    <xf numFmtId="0" fontId="34" fillId="6" borderId="0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32" fillId="8" borderId="45" xfId="0" applyFont="1" applyFill="1" applyBorder="1" applyAlignment="1">
      <alignment horizontal="right" vertical="center" wrapText="1" indent="1"/>
    </xf>
    <xf numFmtId="0" fontId="33" fillId="8" borderId="45" xfId="0" applyFont="1" applyFill="1" applyBorder="1" applyAlignment="1">
      <alignment horizontal="right" vertical="center" wrapText="1" indent="1"/>
    </xf>
    <xf numFmtId="0" fontId="34" fillId="2" borderId="53" xfId="0" applyFont="1" applyFill="1" applyBorder="1" applyAlignment="1">
      <alignment horizontal="left" vertical="center" wrapText="1" indent="1"/>
    </xf>
    <xf numFmtId="0" fontId="34" fillId="2" borderId="52" xfId="0" applyFont="1" applyFill="1" applyBorder="1" applyAlignment="1">
      <alignment horizontal="left" vertical="center" wrapText="1" indent="1"/>
    </xf>
    <xf numFmtId="0" fontId="34" fillId="2" borderId="51" xfId="0" applyFont="1" applyFill="1" applyBorder="1" applyAlignment="1">
      <alignment horizontal="left" vertical="center" wrapText="1" indent="1"/>
    </xf>
    <xf numFmtId="0" fontId="34" fillId="2" borderId="50" xfId="0" applyFont="1" applyFill="1" applyBorder="1" applyAlignment="1">
      <alignment horizontal="left" vertical="center" wrapText="1" indent="1"/>
    </xf>
    <xf numFmtId="0" fontId="34" fillId="2" borderId="49" xfId="0" applyFont="1" applyFill="1" applyBorder="1" applyAlignment="1">
      <alignment horizontal="left" vertical="center" wrapText="1" indent="1"/>
    </xf>
    <xf numFmtId="0" fontId="34" fillId="2" borderId="48" xfId="0" applyFont="1" applyFill="1" applyBorder="1" applyAlignment="1">
      <alignment horizontal="left" vertical="center" wrapText="1" indent="1"/>
    </xf>
    <xf numFmtId="44" fontId="34" fillId="0" borderId="22" xfId="3" applyFont="1" applyFill="1" applyBorder="1" applyAlignment="1" applyProtection="1">
      <alignment horizontal="center" vertical="center"/>
      <protection locked="0"/>
    </xf>
    <xf numFmtId="44" fontId="34" fillId="0" borderId="47" xfId="3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2" fillId="8" borderId="37" xfId="0" applyFont="1" applyFill="1" applyBorder="1" applyAlignment="1">
      <alignment horizontal="center" vertical="center" wrapText="1"/>
    </xf>
    <xf numFmtId="0" fontId="33" fillId="8" borderId="38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/>
    </xf>
    <xf numFmtId="0" fontId="34" fillId="6" borderId="27" xfId="0" applyFont="1" applyFill="1" applyBorder="1" applyAlignment="1">
      <alignment horizontal="center"/>
    </xf>
    <xf numFmtId="10" fontId="2" fillId="5" borderId="0" xfId="2" applyNumberFormat="1" applyFill="1" applyBorder="1" applyAlignment="1" applyProtection="1">
      <alignment horizontal="center"/>
      <protection hidden="1"/>
    </xf>
    <xf numFmtId="0" fontId="5" fillId="5" borderId="0" xfId="0" applyFont="1" applyFill="1" applyBorder="1" applyAlignment="1">
      <alignment horizontal="center"/>
    </xf>
    <xf numFmtId="44" fontId="8" fillId="3" borderId="41" xfId="3" applyFont="1" applyFill="1" applyBorder="1" applyAlignment="1" applyProtection="1">
      <alignment horizontal="center"/>
      <protection hidden="1"/>
    </xf>
    <xf numFmtId="44" fontId="8" fillId="3" borderId="35" xfId="3" applyFont="1" applyFill="1" applyBorder="1" applyAlignment="1" applyProtection="1">
      <alignment horizontal="center"/>
      <protection hidden="1"/>
    </xf>
    <xf numFmtId="165" fontId="5" fillId="0" borderId="16" xfId="3" applyNumberFormat="1" applyFont="1" applyFill="1" applyBorder="1" applyAlignment="1" applyProtection="1">
      <alignment horizontal="center"/>
      <protection locked="0"/>
    </xf>
    <xf numFmtId="165" fontId="5" fillId="0" borderId="29" xfId="3" applyNumberFormat="1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5" fillId="0" borderId="38" xfId="0" applyFont="1" applyFill="1" applyBorder="1" applyAlignment="1">
      <alignment horizontal="center"/>
    </xf>
    <xf numFmtId="1" fontId="5" fillId="0" borderId="42" xfId="0" applyNumberFormat="1" applyFont="1" applyFill="1" applyBorder="1" applyAlignment="1" applyProtection="1">
      <alignment horizontal="center"/>
      <protection locked="0"/>
    </xf>
    <xf numFmtId="1" fontId="5" fillId="0" borderId="43" xfId="0" applyNumberFormat="1" applyFont="1" applyFill="1" applyBorder="1" applyAlignment="1" applyProtection="1">
      <alignment horizontal="center"/>
      <protection locked="0"/>
    </xf>
    <xf numFmtId="165" fontId="5" fillId="0" borderId="17" xfId="3" applyNumberFormat="1" applyFont="1" applyFill="1" applyBorder="1" applyAlignment="1" applyProtection="1">
      <alignment horizontal="center"/>
      <protection locked="0"/>
    </xf>
  </cellXfs>
  <cellStyles count="11">
    <cellStyle name="Dziesiętny" xfId="10" builtinId="3"/>
    <cellStyle name="Hiperłącze" xfId="2" builtinId="8"/>
    <cellStyle name="Normalny" xfId="0" builtinId="0"/>
    <cellStyle name="Normalny 2" xfId="5" xr:uid="{00000000-0005-0000-0000-000003000000}"/>
    <cellStyle name="Normalny 2 2" xfId="7" xr:uid="{00000000-0005-0000-0000-000004000000}"/>
    <cellStyle name="Normalny 2_Linia kredytowa" xfId="8" xr:uid="{00000000-0005-0000-0000-000005000000}"/>
    <cellStyle name="Normalny 3" xfId="4" xr:uid="{00000000-0005-0000-0000-000006000000}"/>
    <cellStyle name="Normalny 4" xfId="9" xr:uid="{00000000-0005-0000-0000-000007000000}"/>
    <cellStyle name="Procentowy" xfId="1" builtinId="5"/>
    <cellStyle name="Procentowy 2" xfId="6" xr:uid="{00000000-0005-0000-0000-000009000000}"/>
    <cellStyle name="Walutowy" xfId="3" builtinId="4"/>
  </cellStyles>
  <dxfs count="9">
    <dxf>
      <font>
        <color theme="4" tint="0.79998168889431442"/>
      </font>
      <fill>
        <patternFill>
          <bgColor theme="4" tint="0.79998168889431442"/>
        </patternFill>
      </fill>
    </dxf>
    <dxf>
      <numFmt numFmtId="166" formatCode="yyyy/mm/dd;@"/>
      <fill>
        <patternFill patternType="solid">
          <bgColor theme="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numFmt numFmtId="166" formatCode="yyyy/mm/dd;@"/>
      <fill>
        <patternFill patternType="solid">
          <bgColor theme="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border>
        <left style="hair">
          <color rgb="FFFF6200"/>
        </left>
        <right style="hair">
          <color rgb="FFFF6200"/>
        </right>
        <top style="hair">
          <color rgb="FFFF6200"/>
        </top>
        <bottom style="hair">
          <color rgb="FFFF6200"/>
        </bottom>
        <vertical/>
        <horizontal/>
      </border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F6600"/>
      <color rgb="FFFF3300"/>
      <color rgb="FFFF9900"/>
      <color rgb="FFB4C3E1"/>
      <color rgb="FFFF0000"/>
      <color rgb="FFC3BFB7"/>
      <color rgb="FF000066"/>
      <color rgb="FF788C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1.xml" Type="http://schemas.openxmlformats.org/officeDocument/2006/relationships/externalLink"/><Relationship Id="rId11" Target="externalLinks/externalLink2.xml" Type="http://schemas.openxmlformats.org/officeDocument/2006/relationships/externalLink"/><Relationship Id="rId12" Target="externalLinks/externalLink3.xml" Type="http://schemas.openxmlformats.org/officeDocument/2006/relationships/externalLink"/><Relationship Id="rId13" Target="externalLinks/externalLink4.xml" Type="http://schemas.openxmlformats.org/officeDocument/2006/relationships/externalLink"/><Relationship Id="rId14" Target="externalLinks/externalLink5.xml" Type="http://schemas.openxmlformats.org/officeDocument/2006/relationships/externalLink"/><Relationship Id="rId15" Target="theme/theme1.xml" Type="http://schemas.openxmlformats.org/officeDocument/2006/relationships/theme"/><Relationship Id="rId16" Target="styles.xml" Type="http://schemas.openxmlformats.org/officeDocument/2006/relationships/styles"/><Relationship Id="rId17" Target="sharedStrings.xml" Type="http://schemas.openxmlformats.org/officeDocument/2006/relationships/sharedStrings"/><Relationship Id="rId18" Target="calcChain.xml" Type="http://schemas.openxmlformats.org/officeDocument/2006/relationships/calcChain"/><Relationship Id="rId19" Target="vbaProject.bin" Type="http://schemas.microsoft.com/office/2006/relationships/vbaProjec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_rels/drawing2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_rels/drawing3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_rels/drawing4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2" name="Obraz 1" descr="https://shp-app.pl.ing-ad/apps/mailsignature/Lists/Images/identifier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715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277091</xdr:colOff>
      <xdr:row>0</xdr:row>
      <xdr:rowOff>25977</xdr:rowOff>
    </xdr:from>
    <xdr:to>
      <xdr:col>1</xdr:col>
      <xdr:colOff>848591</xdr:colOff>
      <xdr:row>0</xdr:row>
      <xdr:rowOff>595745</xdr:rowOff>
    </xdr:to>
    <xdr:pic>
      <xdr:nvPicPr>
        <xdr:cNvPr id="3" name="Obraz 2" descr="https://shp-app.pl.ing-ad/apps/mailsignature/Lists/Images/identifier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341" y="25977"/>
          <a:ext cx="571500" cy="56976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1</xdr:col>
      <xdr:colOff>581025</xdr:colOff>
      <xdr:row>0</xdr:row>
      <xdr:rowOff>569768</xdr:rowOff>
    </xdr:to>
    <xdr:pic>
      <xdr:nvPicPr>
        <xdr:cNvPr id="3" name="Obraz 2" descr="https://shp-app.pl.ing-ad/apps/mailsignature/Lists/Images/identifier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571500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270894</xdr:colOff>
      <xdr:row>0</xdr:row>
      <xdr:rowOff>122340</xdr:rowOff>
    </xdr:from>
    <xdr:to>
      <xdr:col>1</xdr:col>
      <xdr:colOff>842394</xdr:colOff>
      <xdr:row>0</xdr:row>
      <xdr:rowOff>693840</xdr:rowOff>
    </xdr:to>
    <xdr:pic>
      <xdr:nvPicPr>
        <xdr:cNvPr id="3" name="Obraz 2" descr="https://shp-app.pl.ing-ad/apps/mailsignature/Lists/Images/identifier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894" y="122340"/>
          <a:ext cx="571500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no"?><Relationships xmlns="http://schemas.openxmlformats.org/package/2006/relationships"><Relationship Id="rId1" Target="file:///C:/Users/b0585480/AppData/Local/Microsoft/Windows/Temporary%20Internet%20Files/Content.Outlook/TDPOT0BW/Roboczy%20new%20kalk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ND85ES/Desktop/kalkulator%20z%20dochodu/test_Kalkulator_2023_03_01_BGK.xlsm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Users/b0585480/AppData/Local/Microsoft/Windows/Temporary%20Internet%20Files/Content.Outlook/TDPOT0BW/Kalkulator_Pakiet_5000.xls" TargetMode="External" Type="http://schemas.openxmlformats.org/officeDocument/2006/relationships/externalLinkPath"/></Relationships>
</file>

<file path=xl/externalLinks/_rels/externalLink4.xml.rels><?xml version="1.0" encoding="UTF-8" standalone="no"?><Relationships xmlns="http://schemas.openxmlformats.org/package/2006/relationships"><Relationship Id="rId1" Target="file://///spplfapcen01.pl.ing-ad/EXC/FX_CWPD_kredyty/DOKD_WZP/Grzegorz%20K/SYMULACJE/Przedsi&#281;biorcy/do%202017/Kalkulator_2015_10_01_ALLWM.xlsm" TargetMode="External" Type="http://schemas.openxmlformats.org/officeDocument/2006/relationships/externalLinkPath"/></Relationships>
</file>

<file path=xl/externalLinks/_rels/externalLink5.xml.rels><?xml version="1.0" encoding="UTF-8" standalone="no"?><Relationships xmlns="http://schemas.openxmlformats.org/package/2006/relationships"><Relationship Id="rId1" Target="https://shp-app.pl.ing-ad/B0573258/Documents/SYMULACJE/Przedsi&#281;biorcy/Kalkulator_2015_10_01_ALLWM.xlsm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ir1"/>
      <sheetName val="kpir2"/>
      <sheetName val="kpir3"/>
      <sheetName val="KPiR_dokumenty"/>
      <sheetName val="KPiR_kalkulator"/>
      <sheetName val="rycz_dokumenty"/>
      <sheetName val="Ryczałt_kalkulator"/>
      <sheetName val="Karta_Podatkowa_kalkulator"/>
      <sheetName val="kp1"/>
      <sheetName val="kp2"/>
      <sheetName val="kp3"/>
      <sheetName val="rycz3"/>
      <sheetName val="rycz2"/>
      <sheetName val="rycz1"/>
      <sheetName val="Harmonogram_wydruk"/>
      <sheetName val="kp_dokumenty"/>
      <sheetName val="Siatka_marż"/>
      <sheetName val="Arkusz1"/>
      <sheetName val="wydruk_harmon"/>
      <sheetName val="wydruk_dokumenty"/>
      <sheetName val="zdolność"/>
      <sheetName val="wydruk_harmonogram"/>
    </sheetNames>
    <sheetDataSet>
      <sheetData sheetId="0"/>
      <sheetData sheetId="1">
        <row r="14">
          <cell r="H14" t="e">
            <v>#REF!</v>
          </cell>
        </row>
      </sheetData>
      <sheetData sheetId="2"/>
      <sheetData sheetId="3">
        <row r="59">
          <cell r="F59" t="str">
            <v xml:space="preserve"> 1. Dowód osobisty z adresem stałego zameldowania (w przypadku braku adresu wymagany dodatkowy dokument potwierdzający adres stałego zameldowania lub zaświadczenie z Urzędu)
2. Drugi dokument ze zdjęciem (wymagany od klientów nieposiadających w Banku jakichkolwiek produktów bankowych)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4">
          <cell r="H14" t="e">
            <v>#REF!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do harmonogramu"/>
      <sheetName val="Harmonogram spłat pożyczki sk"/>
      <sheetName val="Roboczy harmonogram"/>
      <sheetName val="Roboczy harmonogram_1"/>
      <sheetName val="Roboczy harmonogram_2"/>
      <sheetName val="kpir3"/>
      <sheetName val="KPiR_kalkulator"/>
      <sheetName val="KPIR"/>
      <sheetName val="Ryczałt_kalkulator"/>
      <sheetName val="Rycz_karta dane"/>
      <sheetName val="rycz3"/>
      <sheetName val="Zmiana_formy_kalkulator"/>
      <sheetName val="dochod_2022"/>
      <sheetName val="dochod_2023"/>
      <sheetName val="Symulacja zdolności"/>
      <sheetName val="Symulacja Linia_kredytowa"/>
      <sheetName val="Symulacja Pożyczka + WM"/>
      <sheetName val="WM"/>
      <sheetName val="Harmonogram Pożyczka_Kredyt WM"/>
      <sheetName val="Arkusz1"/>
      <sheetName val="Arkusz1 (2)"/>
      <sheetName val="Arkusz1 (3)"/>
      <sheetName val="Arkusz1 (4)"/>
      <sheetName val="Arkusz1 (5)"/>
      <sheetName val="Roboczy harmonogram WM"/>
      <sheetName val="Arkusz1 (+3)"/>
      <sheetName val="Arkusz1 (+5)"/>
      <sheetName val="Arkusz1 (+10)"/>
      <sheetName val="Arkusz1 (+0)"/>
    </sheetNames>
    <sheetDataSet>
      <sheetData sheetId="0">
        <row r="2">
          <cell r="A2" t="b">
            <v>1</v>
          </cell>
        </row>
        <row r="4">
          <cell r="B4">
            <v>600000</v>
          </cell>
          <cell r="C4">
            <v>400000</v>
          </cell>
          <cell r="D4">
            <v>200000</v>
          </cell>
        </row>
        <row r="17">
          <cell r="B17">
            <v>15000</v>
          </cell>
          <cell r="C17">
            <v>10000</v>
          </cell>
          <cell r="D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RSJA2"/>
      <sheetName val="DOD1"/>
      <sheetName val="DODZ"/>
      <sheetName val="wskaz"/>
      <sheetName val="Miesieczne Obciazenia"/>
      <sheetName val="Broker"/>
      <sheetName val="TestyOfert"/>
      <sheetName val="RATY_SowkOE"/>
      <sheetName val="Raty_RRSO"/>
      <sheetName val="HARMONOGRAM"/>
      <sheetName val="WzoryZalozenia"/>
      <sheetName val="PreOfertownik"/>
      <sheetName val="F_SKROCONY"/>
      <sheetName val="FORMULARZ"/>
      <sheetName val="cwiczenia"/>
    </sheetNames>
    <sheetDataSet>
      <sheetData sheetId="0">
        <row r="26">
          <cell r="D26">
            <v>200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racownika"/>
      <sheetName val="Dokumenty"/>
      <sheetName val="Dokumenty_roboczy"/>
      <sheetName val="Dane do harmonogramu"/>
      <sheetName val="Ubezpieczenie"/>
      <sheetName val="Harmonogram ubezp"/>
      <sheetName val="Roboczy ubezpieczenie"/>
      <sheetName val="Roboczy harm ubezp"/>
      <sheetName val="Harmonogram spłat pożyczki"/>
      <sheetName val="Harmonogram spłat pożyczki sk"/>
      <sheetName val="Roboczy harmonogram"/>
      <sheetName val="Roboczy harmonogram_1"/>
      <sheetName val="Roboczy harmonogram_2"/>
      <sheetName val="Dochód"/>
      <sheetName val="KPiR_kalkulator"/>
      <sheetName val="kpir3"/>
      <sheetName val="Symulacja zdolności"/>
      <sheetName val="Symulacja Linia_Karta kredytowa"/>
      <sheetName val="Symulacja Pożyczka + WM"/>
      <sheetName val="Harmonogram Pożyczka_Kredyt WM"/>
      <sheetName val="WM"/>
      <sheetName val="Arkusz1"/>
      <sheetName val="Arkusz1 (2)"/>
      <sheetName val="Arkusz1 (3)"/>
      <sheetName val="Wnioskowane zaangażowanie"/>
      <sheetName val="Arkusz1 (4)"/>
      <sheetName val="Posiadane zaangażowania firmowe"/>
      <sheetName val="Arkusz1 (5)"/>
      <sheetName val="Instrukcja"/>
      <sheetName val="Roboczy harmonogram WM"/>
      <sheetName val="Harmonogram spłat WM"/>
      <sheetName val="Arkusz1 (+3)"/>
      <sheetName val="Arkusz1 (+5)"/>
      <sheetName val="Arkusz1 (+10)"/>
      <sheetName val="Arkusz1 (+15)"/>
      <sheetName val="Ryczałt_kalkulator"/>
      <sheetName val="rycz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racownika"/>
      <sheetName val="Dokumenty"/>
      <sheetName val="Dokumenty_roboczy"/>
      <sheetName val="Dane do harmonogramu"/>
      <sheetName val="Ubezpieczenie"/>
      <sheetName val="Harmonogram ubezp"/>
      <sheetName val="Roboczy ubezpieczenie"/>
      <sheetName val="Roboczy harm ubezp"/>
      <sheetName val="Harmonogram spłat pożyczki"/>
      <sheetName val="Harmonogram spłat pożyczki sk"/>
      <sheetName val="Roboczy harmonogram"/>
      <sheetName val="Roboczy harmonogram_1"/>
      <sheetName val="Roboczy harmonogram_2"/>
      <sheetName val="Dochód"/>
      <sheetName val="KPiR_kalkulator"/>
      <sheetName val="kpir3"/>
      <sheetName val="Ryczałt_kalkulator"/>
      <sheetName val="rycz3"/>
      <sheetName val="Symulacja zdolności"/>
      <sheetName val="Symulacja Linia_Karta kredytowa"/>
      <sheetName val="Symulacja Pożyczka + WM"/>
      <sheetName val="Harmonogram Pożyczka_Kredyt WM"/>
      <sheetName val="WM"/>
      <sheetName val="Arkusz1"/>
      <sheetName val="Arkusz1 (2)"/>
      <sheetName val="Arkusz1 (3)"/>
      <sheetName val="Wnioskowane zaangażowanie"/>
      <sheetName val="Arkusz1 (4)"/>
      <sheetName val="Posiadane zaangażowania firmowe"/>
      <sheetName val="Arkusz1 (5)"/>
      <sheetName val="Instrukcja"/>
      <sheetName val="Roboczy harmonogram WM"/>
      <sheetName val="Harmonogram spłat WM"/>
      <sheetName val="Arkusz1 (+3)"/>
      <sheetName val="Arkusz1 (+5)"/>
      <sheetName val="Arkusz1 (+10)"/>
      <sheetName val="Arkusz1 (+1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4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9"/>
  <dimension ref="A1:Q41"/>
  <sheetViews>
    <sheetView zoomScale="80" zoomScaleNormal="80" workbookViewId="0">
      <selection activeCell="D16" sqref="D16"/>
    </sheetView>
  </sheetViews>
  <sheetFormatPr defaultRowHeight="15" x14ac:dyDescent="0.25"/>
  <cols>
    <col min="2" max="2" width="44" customWidth="1"/>
    <col min="3" max="3" width="18.42578125" customWidth="1"/>
    <col min="4" max="4" width="18.140625" customWidth="1"/>
    <col min="5" max="5" width="21.7109375" customWidth="1"/>
    <col min="6" max="7" width="28.42578125" customWidth="1"/>
    <col min="8" max="8" width="31" customWidth="1"/>
    <col min="9" max="9" width="24" customWidth="1"/>
    <col min="10" max="10" width="18.140625" customWidth="1"/>
    <col min="11" max="11" width="15.7109375" customWidth="1"/>
    <col min="12" max="12" width="20.140625" customWidth="1"/>
  </cols>
  <sheetData>
    <row r="1" spans="2:17" x14ac:dyDescent="0.25">
      <c r="J1" s="1"/>
    </row>
    <row r="2" spans="2:17" x14ac:dyDescent="0.25">
      <c r="C2" s="21" t="s">
        <v>16</v>
      </c>
      <c r="D2" s="21" t="s">
        <v>17</v>
      </c>
      <c r="F2" t="s">
        <v>155</v>
      </c>
      <c r="H2" s="166">
        <v>1418.48</v>
      </c>
      <c r="I2" s="166">
        <v>1418.48</v>
      </c>
    </row>
    <row r="3" spans="2:17" x14ac:dyDescent="0.25">
      <c r="B3" s="11" t="s">
        <v>18</v>
      </c>
      <c r="C3" s="23">
        <f>KPiR_kalkulator!C3</f>
        <v>45868</v>
      </c>
      <c r="D3" s="21"/>
      <c r="J3" s="5" t="s">
        <v>19</v>
      </c>
      <c r="K3" s="5" t="s">
        <v>20</v>
      </c>
      <c r="N3" t="s">
        <v>21</v>
      </c>
      <c r="O3">
        <v>0</v>
      </c>
    </row>
    <row r="4" spans="2:17" x14ac:dyDescent="0.25">
      <c r="D4" s="21"/>
      <c r="J4" s="5">
        <f>DAY(C3)</f>
        <v>30</v>
      </c>
      <c r="K4" s="5">
        <f>MONTH(C3)</f>
        <v>7</v>
      </c>
      <c r="L4" s="14" t="str">
        <f>VLOOKUP($K$4,O4:Q15,3)</f>
        <v>lipiec</v>
      </c>
      <c r="N4" t="s">
        <v>25</v>
      </c>
      <c r="O4" s="13">
        <v>1</v>
      </c>
      <c r="P4">
        <v>12</v>
      </c>
      <c r="Q4" t="s">
        <v>25</v>
      </c>
    </row>
    <row r="5" spans="2:17" x14ac:dyDescent="0.25">
      <c r="D5" s="21"/>
      <c r="K5">
        <f>VLOOKUP(K4,O4:P15,2,FALSE)</f>
        <v>6</v>
      </c>
      <c r="L5" s="14" t="str">
        <f>VLOOKUP($K$5,O4:Q16,3)</f>
        <v>czerwiec</v>
      </c>
      <c r="N5" t="s">
        <v>27</v>
      </c>
      <c r="O5" s="13">
        <v>2</v>
      </c>
      <c r="P5">
        <v>1</v>
      </c>
      <c r="Q5" t="s">
        <v>27</v>
      </c>
    </row>
    <row r="6" spans="2:17" x14ac:dyDescent="0.25">
      <c r="B6" s="11" t="s">
        <v>29</v>
      </c>
      <c r="C6" s="57" t="str">
        <f>KPiR_kalkulator!C6</f>
        <v>czerwiec</v>
      </c>
      <c r="D6" s="21"/>
      <c r="K6">
        <f>VLOOKUP(K5,O4:P15,2,FALSE)</f>
        <v>5</v>
      </c>
      <c r="L6" s="14" t="str">
        <f>VLOOKUP($K$6,O3:Q17,3)</f>
        <v>maj</v>
      </c>
      <c r="N6" t="s">
        <v>30</v>
      </c>
      <c r="O6" s="13">
        <v>3</v>
      </c>
      <c r="P6">
        <v>2</v>
      </c>
      <c r="Q6" t="s">
        <v>30</v>
      </c>
    </row>
    <row r="7" spans="2:17" x14ac:dyDescent="0.25">
      <c r="B7" s="35" t="s">
        <v>32</v>
      </c>
      <c r="C7" s="36" t="str">
        <f>KPiR_kalkulator!C4</f>
        <v>Cały rok</v>
      </c>
      <c r="E7" t="s">
        <v>34</v>
      </c>
      <c r="N7" t="s">
        <v>35</v>
      </c>
      <c r="O7" s="13">
        <v>4</v>
      </c>
      <c r="P7">
        <v>3</v>
      </c>
      <c r="Q7" t="s">
        <v>35</v>
      </c>
    </row>
    <row r="8" spans="2:17" x14ac:dyDescent="0.25">
      <c r="B8" s="35" t="s">
        <v>37</v>
      </c>
      <c r="C8" s="37">
        <f>KPiR_kalkulator!C5</f>
        <v>0</v>
      </c>
      <c r="D8">
        <f>MONTH(C8)</f>
        <v>1</v>
      </c>
      <c r="E8" t="s">
        <v>33</v>
      </c>
      <c r="N8" t="s">
        <v>38</v>
      </c>
      <c r="O8" s="13">
        <v>5</v>
      </c>
      <c r="P8">
        <v>4</v>
      </c>
      <c r="Q8" t="s">
        <v>38</v>
      </c>
    </row>
    <row r="9" spans="2:17" x14ac:dyDescent="0.25">
      <c r="B9" s="38" t="s">
        <v>40</v>
      </c>
      <c r="C9" s="120">
        <f>13-D8</f>
        <v>12</v>
      </c>
      <c r="D9" s="36"/>
      <c r="E9" s="121"/>
      <c r="N9" t="s">
        <v>41</v>
      </c>
      <c r="O9" s="13">
        <v>6</v>
      </c>
      <c r="P9">
        <v>5</v>
      </c>
      <c r="Q9" t="s">
        <v>41</v>
      </c>
    </row>
    <row r="10" spans="2:17" x14ac:dyDescent="0.25">
      <c r="B10" s="39" t="s">
        <v>43</v>
      </c>
      <c r="C10" s="36">
        <f>IF(AND(MONTH(C3)=1,DAY(C3)&gt;=1,DAY(C3)&lt;=20),0,VLOOKUP($C$6,N3:O15,2,FALSE))</f>
        <v>6</v>
      </c>
      <c r="N10" t="s">
        <v>44</v>
      </c>
      <c r="O10" s="13">
        <v>7</v>
      </c>
      <c r="P10">
        <v>6</v>
      </c>
      <c r="Q10" t="s">
        <v>44</v>
      </c>
    </row>
    <row r="11" spans="2:17" x14ac:dyDescent="0.25">
      <c r="B11" s="16"/>
      <c r="E11" t="s">
        <v>154</v>
      </c>
      <c r="F11" t="s">
        <v>153</v>
      </c>
      <c r="N11" t="s">
        <v>46</v>
      </c>
      <c r="O11" s="13">
        <v>8</v>
      </c>
      <c r="P11">
        <v>7</v>
      </c>
      <c r="Q11" t="s">
        <v>46</v>
      </c>
    </row>
    <row r="12" spans="2:17" x14ac:dyDescent="0.25">
      <c r="B12" s="178" t="s">
        <v>48</v>
      </c>
      <c r="C12" s="41">
        <f>KPiR_kalkulator!C8</f>
        <v>250000</v>
      </c>
      <c r="E12" s="15">
        <f>C12/C10</f>
        <v>41666.666666666664</v>
      </c>
      <c r="F12" s="165">
        <f>IFERROR(E12/E19,"")</f>
        <v>4.9999999999999991</v>
      </c>
      <c r="G12" s="165"/>
      <c r="H12" t="str">
        <f>IF(F12&gt;=130%,"Przyjmij od klienta oświadczenie wyjaśniające powód wzrostu przychodu w analizowanym okresie",IF(AND(F12&gt;=0,F12&lt;=70%),"Przyjmij od klienta oświadczenie wyjaśniające powód spadku przychodu w analizowanym okresie",""))</f>
        <v>Przyjmij od klienta oświadczenie wyjaśniające powód wzrostu przychodu w analizowanym okresie</v>
      </c>
      <c r="K12" s="2"/>
      <c r="N12" t="s">
        <v>49</v>
      </c>
      <c r="O12" s="13">
        <v>9</v>
      </c>
      <c r="P12">
        <v>8</v>
      </c>
      <c r="Q12" t="s">
        <v>49</v>
      </c>
    </row>
    <row r="13" spans="2:17" x14ac:dyDescent="0.25">
      <c r="B13" s="178" t="s">
        <v>51</v>
      </c>
      <c r="C13" s="41">
        <f>IF(KPiR_kalkulator!H9="TAK",KPiR_kalkulator!$C$9,KPiR_kalkulator!$C$9+KPIR!$C$10*KPIR!$H$2)</f>
        <v>58510.880000000005</v>
      </c>
      <c r="N13" t="s">
        <v>52</v>
      </c>
      <c r="O13" s="13">
        <v>10</v>
      </c>
      <c r="P13">
        <v>9</v>
      </c>
      <c r="Q13" t="s">
        <v>52</v>
      </c>
    </row>
    <row r="14" spans="2:17" x14ac:dyDescent="0.25">
      <c r="B14" s="178" t="s">
        <v>105</v>
      </c>
      <c r="C14" s="41">
        <f>KPiR_kalkulator!C10</f>
        <v>3800</v>
      </c>
      <c r="D14" s="167"/>
      <c r="E14" s="167"/>
      <c r="F14">
        <f>IF(F25&lt;0,0,E14)</f>
        <v>0</v>
      </c>
      <c r="G14" s="5"/>
      <c r="N14" t="s">
        <v>55</v>
      </c>
      <c r="O14" s="13">
        <v>11</v>
      </c>
      <c r="P14">
        <v>10</v>
      </c>
      <c r="Q14" t="s">
        <v>55</v>
      </c>
    </row>
    <row r="15" spans="2:17" x14ac:dyDescent="0.25">
      <c r="B15" s="178" t="s">
        <v>54</v>
      </c>
      <c r="C15" s="41">
        <f>KPiR_kalkulator!C11</f>
        <v>0</v>
      </c>
      <c r="D15" s="15"/>
      <c r="E15" s="167"/>
      <c r="F15" s="167"/>
      <c r="N15" t="s">
        <v>57</v>
      </c>
      <c r="O15" s="13">
        <v>12</v>
      </c>
      <c r="P15">
        <v>11</v>
      </c>
      <c r="Q15" t="s">
        <v>21</v>
      </c>
    </row>
    <row r="16" spans="2:17" x14ac:dyDescent="0.25">
      <c r="B16" s="16"/>
      <c r="D16" s="15"/>
      <c r="E16" s="2"/>
      <c r="H16" s="88"/>
    </row>
    <row r="17" spans="2:10" x14ac:dyDescent="0.25">
      <c r="B17" s="42" t="s">
        <v>59</v>
      </c>
      <c r="C17" s="5">
        <f>IF(C12-C13&lt;=0,0,0.19)</f>
        <v>0.19</v>
      </c>
    </row>
    <row r="18" spans="2:10" x14ac:dyDescent="0.25">
      <c r="B18" s="16"/>
    </row>
    <row r="19" spans="2:10" x14ac:dyDescent="0.25">
      <c r="B19" s="35" t="s">
        <v>60</v>
      </c>
      <c r="C19" s="41">
        <f>KPiR_kalkulator!C13</f>
        <v>100000</v>
      </c>
      <c r="D19" s="15"/>
      <c r="E19" s="15">
        <f>C19/C9</f>
        <v>8333.3333333333339</v>
      </c>
    </row>
    <row r="20" spans="2:10" x14ac:dyDescent="0.25">
      <c r="B20" s="35" t="s">
        <v>61</v>
      </c>
      <c r="C20" s="41">
        <f>IF(KPiR_kalkulator!$H$14="TAK",KPiR_kalkulator!$C$14,KPiR_kalkulator!$C$14+KPIR!$C$9*KPIR!$H$2)</f>
        <v>37021.760000000002</v>
      </c>
    </row>
    <row r="21" spans="2:10" x14ac:dyDescent="0.25">
      <c r="B21" s="35" t="s">
        <v>105</v>
      </c>
      <c r="C21" s="41">
        <f>KPiR_kalkulator!C15</f>
        <v>0</v>
      </c>
      <c r="D21" s="167"/>
      <c r="E21" s="14"/>
    </row>
    <row r="22" spans="2:10" ht="15.75" thickBot="1" x14ac:dyDescent="0.3">
      <c r="B22" s="35" t="s">
        <v>62</v>
      </c>
      <c r="C22" s="41">
        <f>KPiR_kalkulator!C16</f>
        <v>0</v>
      </c>
    </row>
    <row r="23" spans="2:10" x14ac:dyDescent="0.25">
      <c r="B23" s="96" t="s">
        <v>104</v>
      </c>
      <c r="C23" s="98" t="s">
        <v>103</v>
      </c>
      <c r="D23" s="97" t="s">
        <v>102</v>
      </c>
      <c r="E23" s="94" t="s">
        <v>101</v>
      </c>
      <c r="F23" s="97" t="s">
        <v>156</v>
      </c>
      <c r="G23" s="97" t="s">
        <v>157</v>
      </c>
      <c r="H23" s="96" t="s">
        <v>100</v>
      </c>
      <c r="I23" s="95" t="s">
        <v>99</v>
      </c>
      <c r="J23" s="94" t="s">
        <v>64</v>
      </c>
    </row>
    <row r="24" spans="2:10" x14ac:dyDescent="0.25">
      <c r="B24" s="93" t="s">
        <v>65</v>
      </c>
      <c r="C24" s="92">
        <f>((C19-C20)*(1-C29)+C21+C22)/11</f>
        <v>4637.488581818182</v>
      </c>
      <c r="D24" s="92">
        <f>((C19-C20)*(1-C29)+C21+C22)/12</f>
        <v>4251.0312000000004</v>
      </c>
      <c r="E24" s="91">
        <f>IF(AND(MONTH(C3)=1,DAY(C3)&lt;=20,C6="listopad"),C24,D24)</f>
        <v>4251.0312000000004</v>
      </c>
      <c r="F24" s="167"/>
      <c r="G24" s="13"/>
      <c r="H24" s="86" t="s">
        <v>65</v>
      </c>
      <c r="I24" s="85">
        <f>((C19-C20)*(1-C29)+C21+C22)/IF(AND(MONTH(C3)=1,DAY(C3)&lt;=20,C6="listopad"),C9-1,C9)</f>
        <v>4251.0312000000004</v>
      </c>
      <c r="J24" s="84">
        <f>C19/IF(AND(MONTH(C3)=1,DAY(C3)&lt;=20,C6="listopad"),C9-1,C9)</f>
        <v>8333.3333333333339</v>
      </c>
    </row>
    <row r="25" spans="2:10" s="177" customFormat="1" x14ac:dyDescent="0.25">
      <c r="B25" s="168" t="s">
        <v>66</v>
      </c>
      <c r="C25" s="169"/>
      <c r="D25" s="170">
        <f>((C12-C13)*(1-C17)+C14+C15)/C10</f>
        <v>26484.364533333337</v>
      </c>
      <c r="E25" s="171"/>
      <c r="F25" s="172"/>
      <c r="G25" s="173"/>
      <c r="H25" s="174" t="s">
        <v>66</v>
      </c>
      <c r="I25" s="175">
        <f>((C12-C13)*(1-C17)+C21+C22)/C10</f>
        <v>25851.031200000001</v>
      </c>
      <c r="J25" s="176">
        <f>C12/C10</f>
        <v>41666.666666666664</v>
      </c>
    </row>
    <row r="26" spans="2:10" x14ac:dyDescent="0.25">
      <c r="B26" s="89" t="s">
        <v>67</v>
      </c>
      <c r="C26" s="3"/>
      <c r="D26" s="88">
        <f>((D24*(12-C10))+(D25*C10))/12</f>
        <v>15367.697866666669</v>
      </c>
      <c r="E26" s="87"/>
      <c r="F26" s="167"/>
      <c r="G26" s="13"/>
      <c r="H26" s="86" t="s">
        <v>67</v>
      </c>
      <c r="I26" s="85">
        <f>((I24*C9)+(I25*C10))/(C9+C10)</f>
        <v>11451.031200000001</v>
      </c>
      <c r="J26" s="84">
        <f>(C12+C19)/(C9+C10)</f>
        <v>19444.444444444445</v>
      </c>
    </row>
    <row r="27" spans="2:10" ht="15.75" thickBot="1" x14ac:dyDescent="0.3">
      <c r="B27" s="83" t="s">
        <v>98</v>
      </c>
      <c r="C27" s="82"/>
      <c r="D27" s="81">
        <f>IF(OR(C37="roczne",C37="brak badania"),E24,D26)</f>
        <v>15367.697866666669</v>
      </c>
      <c r="E27" s="80"/>
      <c r="H27" s="79" t="s">
        <v>69</v>
      </c>
      <c r="I27" s="78">
        <f>IF(OR(MONTH(C3)=1,AND(MONTH(C3)=2,KPiR_kalkulator!C6="dane za ubiegły rok")),I24,I26)</f>
        <v>11451.031200000001</v>
      </c>
      <c r="J27" s="77">
        <f>IF(OR(MONTH(C3)=1,AND(MONTH(C3)=2,KPiR_kalkulator!C6="dane za ubiegły rok")),J24,J26)</f>
        <v>19444.444444444445</v>
      </c>
    </row>
    <row r="28" spans="2:10" x14ac:dyDescent="0.25">
      <c r="B28" s="49"/>
      <c r="D28" s="76"/>
    </row>
    <row r="29" spans="2:10" x14ac:dyDescent="0.25">
      <c r="B29" s="42" t="s">
        <v>70</v>
      </c>
      <c r="C29" s="5">
        <f>IF(C19-C20&lt;=0,0,0.19)</f>
        <v>0.19</v>
      </c>
    </row>
    <row r="30" spans="2:10" x14ac:dyDescent="0.25">
      <c r="B30" s="38"/>
      <c r="C30" s="2"/>
    </row>
    <row r="31" spans="2:10" x14ac:dyDescent="0.25">
      <c r="B31" s="75" t="s">
        <v>97</v>
      </c>
      <c r="C31" s="74" t="s">
        <v>96</v>
      </c>
      <c r="D31" s="12" t="s">
        <v>95</v>
      </c>
      <c r="E31" s="12" t="s">
        <v>94</v>
      </c>
    </row>
    <row r="32" spans="2:10" x14ac:dyDescent="0.25">
      <c r="B32" s="38" t="s">
        <v>65</v>
      </c>
      <c r="C32" s="73">
        <f>C19/11</f>
        <v>9090.9090909090901</v>
      </c>
      <c r="D32" s="15">
        <f>C19/12</f>
        <v>8333.3333333333339</v>
      </c>
      <c r="E32" s="15">
        <f>IF(AND(MONTH(C3)=1,DAY(C3)&lt;=20,C6="listopad"),C32,D32)</f>
        <v>8333.3333333333339</v>
      </c>
    </row>
    <row r="33" spans="1:10" x14ac:dyDescent="0.25">
      <c r="B33" t="s">
        <v>66</v>
      </c>
      <c r="E33" s="15">
        <f>C12/C10</f>
        <v>41666.666666666664</v>
      </c>
    </row>
    <row r="34" spans="1:10" x14ac:dyDescent="0.25">
      <c r="B34" t="s">
        <v>67</v>
      </c>
      <c r="E34" s="15">
        <f>((D32*(12-C10))+(E33*C10))/12</f>
        <v>25000</v>
      </c>
    </row>
    <row r="35" spans="1:10" x14ac:dyDescent="0.25">
      <c r="B35" s="12" t="s">
        <v>93</v>
      </c>
      <c r="E35" s="72">
        <f>IF(OR(C37="roczne",C37="brak badania"),E32,E34)</f>
        <v>25000</v>
      </c>
    </row>
    <row r="36" spans="1:10" ht="15.75" thickBot="1" x14ac:dyDescent="0.3">
      <c r="B36" s="12"/>
      <c r="C36" s="12"/>
      <c r="D36" s="12"/>
    </row>
    <row r="37" spans="1:10" x14ac:dyDescent="0.25">
      <c r="A37" s="58"/>
      <c r="B37" s="64" t="s">
        <v>92</v>
      </c>
      <c r="C37" s="71" t="str">
        <f>IF(D41="","brak badania",IF(OR((D41/D40)&gt;1,(D41/D40)&lt;0),"roczne + bieżące","roczne + bieżące"))</f>
        <v>roczne + bieżące</v>
      </c>
      <c r="D37" s="70"/>
      <c r="E37" s="58"/>
      <c r="F37" s="58"/>
      <c r="G37" s="58"/>
      <c r="I37" s="69" t="s">
        <v>91</v>
      </c>
      <c r="J37" s="68">
        <f>IF(C7="cały rok",D27,I27)</f>
        <v>15367.697866666669</v>
      </c>
    </row>
    <row r="38" spans="1:10" ht="15.75" thickBot="1" x14ac:dyDescent="0.3">
      <c r="A38" s="58"/>
      <c r="B38" s="58"/>
      <c r="C38" s="58"/>
      <c r="D38" s="58"/>
      <c r="E38" s="58"/>
      <c r="F38" s="58"/>
      <c r="G38" s="58"/>
      <c r="I38" s="67" t="s">
        <v>90</v>
      </c>
      <c r="J38" s="66">
        <f>IF(C7="cały rok",E35,J27)</f>
        <v>25000</v>
      </c>
    </row>
    <row r="39" spans="1:10" x14ac:dyDescent="0.25">
      <c r="A39" s="58"/>
      <c r="B39" s="99" t="s">
        <v>108</v>
      </c>
      <c r="C39" s="64"/>
      <c r="D39" s="65" t="s">
        <v>89</v>
      </c>
      <c r="E39" s="64"/>
      <c r="F39" s="58"/>
      <c r="G39" s="58"/>
    </row>
    <row r="40" spans="1:10" x14ac:dyDescent="0.25">
      <c r="A40" s="58"/>
      <c r="B40" s="63" t="s">
        <v>65</v>
      </c>
      <c r="C40" s="62"/>
      <c r="D40" s="61">
        <f>((C19-C20)*(1-C29)+D21)/12</f>
        <v>4251.0312000000004</v>
      </c>
      <c r="E40" s="60"/>
      <c r="F40" s="59"/>
      <c r="G40" s="59"/>
    </row>
    <row r="41" spans="1:10" x14ac:dyDescent="0.25">
      <c r="A41" s="58"/>
      <c r="B41" s="58" t="s">
        <v>88</v>
      </c>
      <c r="C41" s="58"/>
      <c r="D41" s="122">
        <f>IF(C10&lt;&gt;0,((C12-C13)*(1-C17)+D14)/C10,"")</f>
        <v>25851.031200000001</v>
      </c>
      <c r="E41" s="58"/>
      <c r="F41" s="58"/>
      <c r="G41" s="5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H19"/>
  <sheetViews>
    <sheetView showGridLines="0" tabSelected="1" topLeftCell="B1" zoomScale="90" zoomScaleNormal="90" workbookViewId="0">
      <selection activeCell="R14" sqref="R14"/>
    </sheetView>
  </sheetViews>
  <sheetFormatPr defaultColWidth="6.140625" defaultRowHeight="15" zeroHeight="1" x14ac:dyDescent="0.25"/>
  <cols>
    <col min="1" max="1" width="1.7109375" hidden="1" customWidth="1"/>
    <col min="2" max="2" width="50.7109375" customWidth="1"/>
    <col min="3" max="3" width="20.85546875" customWidth="1"/>
    <col min="4" max="4" width="1.42578125" customWidth="1"/>
    <col min="5" max="7" width="11" customWidth="1"/>
    <col min="8" max="9" width="9.140625" customWidth="1"/>
    <col min="16384" max="16384" width="12.7109375" customWidth="1"/>
  </cols>
  <sheetData>
    <row r="1" spans="1:8" ht="50.1" customHeight="1" x14ac:dyDescent="0.25">
      <c r="A1" s="9"/>
      <c r="B1" s="181" t="s">
        <v>106</v>
      </c>
      <c r="C1" s="182"/>
    </row>
    <row r="2" spans="1:8" x14ac:dyDescent="0.25">
      <c r="A2" s="123"/>
      <c r="B2" s="183" t="s">
        <v>7</v>
      </c>
      <c r="C2" s="184"/>
      <c r="E2" s="193" t="str">
        <f>KPIR!H12</f>
        <v>Przyjmij od klienta oświadczenie wyjaśniające powód wzrostu przychodu w analizowanym okresie</v>
      </c>
      <c r="F2" s="193"/>
      <c r="G2" s="193"/>
      <c r="H2" s="193"/>
    </row>
    <row r="3" spans="1:8" x14ac:dyDescent="0.25">
      <c r="A3" s="123"/>
      <c r="B3" s="161" t="s">
        <v>152</v>
      </c>
      <c r="C3" s="163">
        <v>45868</v>
      </c>
      <c r="E3" s="193"/>
      <c r="F3" s="193"/>
      <c r="G3" s="193"/>
      <c r="H3" s="193"/>
    </row>
    <row r="4" spans="1:8" x14ac:dyDescent="0.25">
      <c r="A4" s="123"/>
      <c r="B4" s="161" t="s">
        <v>83</v>
      </c>
      <c r="C4" s="164" t="s">
        <v>85</v>
      </c>
    </row>
    <row r="5" spans="1:8" x14ac:dyDescent="0.25">
      <c r="A5" s="123"/>
      <c r="B5" s="161" t="str">
        <f>IF(C4="nie cały rok","Data rozpoczęcia działalności w ubiegłym roku
 (rrrr-mm-dd)","")</f>
        <v/>
      </c>
      <c r="C5" s="163"/>
    </row>
    <row r="6" spans="1:8" x14ac:dyDescent="0.25">
      <c r="A6" s="123"/>
      <c r="B6" s="161" t="s">
        <v>29</v>
      </c>
      <c r="C6" s="162" t="s">
        <v>41</v>
      </c>
    </row>
    <row r="7" spans="1:8" ht="21.6" customHeight="1" x14ac:dyDescent="0.25">
      <c r="A7" s="123"/>
      <c r="B7" s="179"/>
      <c r="C7" s="180"/>
      <c r="D7" s="180"/>
      <c r="E7" s="180"/>
      <c r="F7" s="180"/>
      <c r="G7" s="180"/>
      <c r="H7" s="180"/>
    </row>
    <row r="8" spans="1:8" x14ac:dyDescent="0.25">
      <c r="A8" s="9"/>
      <c r="B8" s="161" t="s">
        <v>78</v>
      </c>
      <c r="C8" s="159">
        <v>250000</v>
      </c>
      <c r="D8">
        <v>1000</v>
      </c>
      <c r="E8" s="15"/>
    </row>
    <row r="9" spans="1:8" ht="15" customHeight="1" x14ac:dyDescent="0.25">
      <c r="A9" s="9"/>
      <c r="B9" s="161" t="s">
        <v>87</v>
      </c>
      <c r="C9" s="159">
        <v>50000</v>
      </c>
      <c r="E9" s="185" t="s">
        <v>150</v>
      </c>
      <c r="F9" s="186"/>
      <c r="G9" s="187"/>
      <c r="H9" s="191" t="s">
        <v>158</v>
      </c>
    </row>
    <row r="10" spans="1:8" x14ac:dyDescent="0.25">
      <c r="A10" s="9"/>
      <c r="B10" s="160" t="s">
        <v>151</v>
      </c>
      <c r="C10" s="159">
        <v>3800</v>
      </c>
      <c r="E10" s="188"/>
      <c r="F10" s="189"/>
      <c r="G10" s="190"/>
      <c r="H10" s="192"/>
    </row>
    <row r="11" spans="1:8" ht="10.5" hidden="1" customHeight="1" x14ac:dyDescent="0.25">
      <c r="A11" s="9"/>
      <c r="B11" s="160" t="s">
        <v>79</v>
      </c>
      <c r="C11" s="159">
        <v>0</v>
      </c>
    </row>
    <row r="12" spans="1:8" ht="19.5" customHeight="1" x14ac:dyDescent="0.25">
      <c r="A12" s="9"/>
      <c r="B12" s="179"/>
      <c r="C12" s="180"/>
      <c r="D12" s="180"/>
      <c r="E12" s="180"/>
      <c r="F12" s="180"/>
      <c r="G12" s="180"/>
      <c r="H12" s="180"/>
    </row>
    <row r="13" spans="1:8" x14ac:dyDescent="0.25">
      <c r="A13" s="9"/>
      <c r="B13" s="161" t="s">
        <v>80</v>
      </c>
      <c r="C13" s="159">
        <v>100000</v>
      </c>
    </row>
    <row r="14" spans="1:8" x14ac:dyDescent="0.25">
      <c r="A14" s="9"/>
      <c r="B14" s="161" t="s">
        <v>81</v>
      </c>
      <c r="C14" s="159">
        <v>20000</v>
      </c>
      <c r="E14" s="185" t="s">
        <v>150</v>
      </c>
      <c r="F14" s="186"/>
      <c r="G14" s="187"/>
      <c r="H14" s="191" t="s">
        <v>158</v>
      </c>
    </row>
    <row r="15" spans="1:8" x14ac:dyDescent="0.25">
      <c r="A15" s="9"/>
      <c r="B15" s="160" t="s">
        <v>149</v>
      </c>
      <c r="C15" s="159"/>
      <c r="E15" s="188"/>
      <c r="F15" s="189"/>
      <c r="G15" s="190"/>
      <c r="H15" s="192"/>
    </row>
    <row r="16" spans="1:8" ht="5.0999999999999996" customHeight="1" x14ac:dyDescent="0.25">
      <c r="A16" s="9"/>
      <c r="B16" s="179"/>
      <c r="C16" s="180"/>
      <c r="D16" s="180"/>
      <c r="E16" s="180"/>
      <c r="F16" s="180"/>
      <c r="G16" s="180"/>
      <c r="H16" s="180"/>
    </row>
    <row r="17" spans="1:3" x14ac:dyDescent="0.25">
      <c r="A17" s="9"/>
      <c r="B17" s="158" t="s">
        <v>8</v>
      </c>
      <c r="C17" s="157">
        <f>KPIR!J37</f>
        <v>15367.697866666669</v>
      </c>
    </row>
    <row r="18" spans="1:3" x14ac:dyDescent="0.25">
      <c r="A18" s="9"/>
      <c r="B18" s="158" t="s">
        <v>9</v>
      </c>
      <c r="C18" s="157">
        <f>KPIR!J38</f>
        <v>25000</v>
      </c>
    </row>
    <row r="19" spans="1:3" x14ac:dyDescent="0.25"/>
  </sheetData>
  <mergeCells count="10">
    <mergeCell ref="B16:H16"/>
    <mergeCell ref="B1:C1"/>
    <mergeCell ref="B2:C2"/>
    <mergeCell ref="E9:G10"/>
    <mergeCell ref="H9:H10"/>
    <mergeCell ref="E14:G15"/>
    <mergeCell ref="H14:H15"/>
    <mergeCell ref="B7:H7"/>
    <mergeCell ref="B12:H12"/>
    <mergeCell ref="E2:H3"/>
  </mergeCells>
  <conditionalFormatting sqref="C8:C11">
    <cfRule type="expression" dxfId="8" priority="3">
      <formula>$C$6="dane za ubiegły rok"</formula>
    </cfRule>
  </conditionalFormatting>
  <conditionalFormatting sqref="H9">
    <cfRule type="expression" dxfId="7" priority="2">
      <formula>$C$6="dane za ubiegły rok"</formula>
    </cfRule>
  </conditionalFormatting>
  <conditionalFormatting sqref="E2:H3">
    <cfRule type="expression" dxfId="6" priority="1">
      <formula>$E$2&lt;&gt;""</formula>
    </cfRule>
  </conditionalFormatting>
  <dataValidations count="5">
    <dataValidation type="list" allowBlank="1" showInputMessage="1" showErrorMessage="1" sqref="H9 H14" xr:uid="{00000000-0002-0000-0100-000000000000}">
      <formula1>"TAK,NIE"</formula1>
    </dataValidation>
    <dataValidation type="list" allowBlank="1" showInputMessage="1" showErrorMessage="1" sqref="C4" xr:uid="{00000000-0002-0000-0100-000001000000}">
      <formula1>"Cały rok,Nie cały rok"</formula1>
    </dataValidation>
    <dataValidation type="date" operator="greaterThan" allowBlank="1" showInputMessage="1" showErrorMessage="1" sqref="C3 C5" xr:uid="{00000000-0002-0000-0100-000002000000}">
      <formula1>36526</formula1>
    </dataValidation>
    <dataValidation type="decimal" allowBlank="1" showInputMessage="1" showErrorMessage="1" sqref="C10:C11 C15" xr:uid="{00000000-0002-0000-0100-000003000000}">
      <formula1>0</formula1>
      <formula2>9999999.99</formula2>
    </dataValidation>
    <dataValidation type="decimal" allowBlank="1" showInputMessage="1" showErrorMessage="1" sqref="C8:C9 C13:C14" xr:uid="{00000000-0002-0000-0100-000004000000}">
      <formula1>0</formula1>
      <formula2>99999999.99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greaterThan" allowBlank="1" showInputMessage="1" showErrorMessage="1" xr:uid="{00000000-0002-0000-0100-000005000000}">
          <x14:formula1>
            <xm:f>IF($C$4="cały rok",IF(AND(MONTH($C$3)&gt;1,MONTH($C$3)&lt;=4),KPIR!$N$3,IF(DAY($C$3)&gt;20,KPIR!$L$5,KPIR!$L$5:$L$6)),IF(DAY($C$3)&gt;20,KPIR!$L$5,KPIR!$L$5:$L$6))</xm:f>
          </x14:formula1>
          <xm:sqref>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8"/>
  <dimension ref="A1:CY589"/>
  <sheetViews>
    <sheetView showGridLines="0" showRowColHeaders="0" zoomScale="110" zoomScaleNormal="110" workbookViewId="0">
      <selection activeCell="C8" sqref="C8"/>
    </sheetView>
  </sheetViews>
  <sheetFormatPr defaultColWidth="0" defaultRowHeight="0" customHeight="1" zeroHeight="1" x14ac:dyDescent="0.25"/>
  <cols>
    <col min="1" max="1" width="1.42578125" customWidth="1"/>
    <col min="2" max="2" width="48.28515625" customWidth="1"/>
    <col min="3" max="3" width="53.5703125" customWidth="1"/>
    <col min="4" max="4" width="12.42578125" customWidth="1"/>
    <col min="5" max="5" width="53.42578125" hidden="1" customWidth="1"/>
    <col min="6" max="6" width="24.42578125" hidden="1" customWidth="1"/>
    <col min="7" max="7" width="26" hidden="1" customWidth="1"/>
    <col min="8" max="8" width="24.5703125" hidden="1" customWidth="1"/>
    <col min="9" max="9" width="17.42578125" hidden="1" customWidth="1"/>
    <col min="10" max="36" width="9.140625" hidden="1" customWidth="1"/>
    <col min="37" max="103" width="9.140625" style="10" hidden="1" customWidth="1"/>
    <col min="104" max="16384" width="9.140625" hidden="1"/>
  </cols>
  <sheetData>
    <row r="1" spans="1:11" ht="52.5" customHeight="1" x14ac:dyDescent="0.25">
      <c r="A1" s="9"/>
      <c r="B1" s="194" t="s">
        <v>106</v>
      </c>
      <c r="C1" s="195"/>
      <c r="D1" s="9"/>
      <c r="E1" s="6" t="s">
        <v>2</v>
      </c>
      <c r="F1" s="9"/>
      <c r="G1" s="9"/>
      <c r="H1" s="9"/>
      <c r="I1" s="9"/>
      <c r="K1" s="9"/>
    </row>
    <row r="2" spans="1:11" ht="14.25" customHeight="1" x14ac:dyDescent="0.25">
      <c r="A2" s="123"/>
      <c r="B2" s="196" t="s">
        <v>7</v>
      </c>
      <c r="C2" s="197"/>
      <c r="D2" s="9"/>
      <c r="E2" s="6"/>
      <c r="F2" s="9"/>
      <c r="G2" s="9"/>
      <c r="H2" s="9"/>
      <c r="I2" s="9"/>
      <c r="K2" s="9"/>
    </row>
    <row r="3" spans="1:11" ht="14.25" customHeight="1" x14ac:dyDescent="0.25">
      <c r="A3" s="123"/>
      <c r="B3" s="124" t="s">
        <v>86</v>
      </c>
      <c r="C3" s="142">
        <v>43330</v>
      </c>
      <c r="D3" s="9"/>
      <c r="E3" s="7" t="s">
        <v>0</v>
      </c>
      <c r="F3" s="9"/>
      <c r="G3" s="9"/>
      <c r="H3" s="9"/>
      <c r="I3" s="9"/>
      <c r="K3" s="9"/>
    </row>
    <row r="4" spans="1:11" ht="15" customHeight="1" x14ac:dyDescent="0.25">
      <c r="A4" s="123"/>
      <c r="B4" s="124" t="s">
        <v>83</v>
      </c>
      <c r="C4" s="125" t="s">
        <v>85</v>
      </c>
      <c r="D4" s="9"/>
      <c r="E4" s="7" t="s">
        <v>4</v>
      </c>
      <c r="F4" s="9"/>
      <c r="G4" s="9"/>
      <c r="H4" s="9"/>
      <c r="I4" s="9"/>
      <c r="K4" s="9"/>
    </row>
    <row r="5" spans="1:11" ht="15" customHeight="1" x14ac:dyDescent="0.25">
      <c r="A5" s="123"/>
      <c r="B5" s="126" t="str">
        <f>IF(C4="nie cały rok","Data rozpoczęcia działalności w ubiegłym roku
 (RRRR-MM-DD)","")</f>
        <v/>
      </c>
      <c r="C5" s="127">
        <v>42005</v>
      </c>
      <c r="D5" s="9"/>
      <c r="E5" s="7" t="s">
        <v>1</v>
      </c>
      <c r="F5" s="9"/>
      <c r="G5" s="9"/>
      <c r="H5" s="9"/>
      <c r="I5" s="9"/>
      <c r="K5" s="9"/>
    </row>
    <row r="6" spans="1:11" ht="15" x14ac:dyDescent="0.25">
      <c r="A6" s="123"/>
      <c r="B6" s="128" t="s">
        <v>29</v>
      </c>
      <c r="C6" s="129" t="s">
        <v>44</v>
      </c>
      <c r="D6" s="9"/>
      <c r="E6" s="8" t="s">
        <v>5</v>
      </c>
      <c r="F6" s="9"/>
      <c r="G6" s="9"/>
      <c r="H6" s="9"/>
      <c r="I6" s="9"/>
      <c r="K6" s="9"/>
    </row>
    <row r="7" spans="1:11" ht="15" x14ac:dyDescent="0.25">
      <c r="A7" s="123"/>
      <c r="B7" s="198"/>
      <c r="C7" s="199"/>
      <c r="D7" s="9"/>
      <c r="E7" s="8" t="s">
        <v>3</v>
      </c>
      <c r="F7" s="9"/>
      <c r="G7" s="9"/>
      <c r="H7" s="9"/>
      <c r="I7" s="9"/>
      <c r="K7" s="9"/>
    </row>
    <row r="8" spans="1:11" ht="15" x14ac:dyDescent="0.25">
      <c r="A8" s="9"/>
      <c r="B8" s="130" t="s">
        <v>78</v>
      </c>
      <c r="C8" s="131">
        <v>12000</v>
      </c>
      <c r="D8" s="9"/>
      <c r="E8" s="8" t="s">
        <v>10</v>
      </c>
      <c r="F8" s="9"/>
      <c r="G8" s="9"/>
      <c r="H8" s="9"/>
      <c r="I8" s="9"/>
      <c r="K8" s="9"/>
    </row>
    <row r="9" spans="1:11" ht="15" x14ac:dyDescent="0.25">
      <c r="A9" s="9"/>
      <c r="B9" s="132" t="s">
        <v>87</v>
      </c>
      <c r="C9" s="131">
        <v>1200</v>
      </c>
      <c r="D9" s="9"/>
      <c r="E9" s="8" t="s">
        <v>11</v>
      </c>
      <c r="F9" s="9"/>
      <c r="G9" s="9"/>
      <c r="H9" s="9"/>
      <c r="I9" s="9"/>
      <c r="K9" s="9"/>
    </row>
    <row r="10" spans="1:11" ht="15" x14ac:dyDescent="0.25">
      <c r="A10" s="9"/>
      <c r="B10" s="133" t="s">
        <v>146</v>
      </c>
      <c r="C10" s="131">
        <v>0</v>
      </c>
      <c r="D10" s="9"/>
      <c r="E10" s="8" t="s">
        <v>6</v>
      </c>
      <c r="F10" s="9"/>
      <c r="G10" s="9"/>
      <c r="H10" s="9"/>
      <c r="I10" s="9"/>
      <c r="K10" s="9"/>
    </row>
    <row r="11" spans="1:11" ht="15" hidden="1" x14ac:dyDescent="0.25">
      <c r="A11" s="9"/>
      <c r="B11" s="134" t="s">
        <v>79</v>
      </c>
      <c r="C11" s="131"/>
      <c r="D11" s="9"/>
      <c r="E11" s="8" t="s">
        <v>12</v>
      </c>
      <c r="F11" s="9"/>
      <c r="G11" s="9"/>
      <c r="H11" s="9"/>
      <c r="I11" s="9"/>
      <c r="K11" s="9"/>
    </row>
    <row r="12" spans="1:11" ht="15" x14ac:dyDescent="0.25">
      <c r="A12" s="9"/>
      <c r="B12" s="135"/>
      <c r="C12" s="136"/>
      <c r="D12" s="9"/>
      <c r="E12" s="19" t="s">
        <v>13</v>
      </c>
      <c r="F12" s="9"/>
      <c r="G12" s="9"/>
      <c r="H12" s="9"/>
      <c r="I12" s="200"/>
      <c r="J12" s="200"/>
      <c r="K12" s="9"/>
    </row>
    <row r="13" spans="1:11" ht="15" x14ac:dyDescent="0.25">
      <c r="A13" s="9"/>
      <c r="B13" s="137" t="s">
        <v>80</v>
      </c>
      <c r="C13" s="131">
        <v>20000</v>
      </c>
      <c r="D13" s="9"/>
      <c r="E13" s="19" t="s">
        <v>14</v>
      </c>
      <c r="F13" s="9"/>
      <c r="G13" s="9"/>
      <c r="H13" s="9"/>
      <c r="I13" s="9"/>
      <c r="K13" s="9"/>
    </row>
    <row r="14" spans="1:11" ht="18" customHeight="1" x14ac:dyDescent="0.25">
      <c r="A14" s="9"/>
      <c r="B14" s="132" t="s">
        <v>81</v>
      </c>
      <c r="C14" s="131">
        <v>0</v>
      </c>
      <c r="D14" s="9"/>
      <c r="E14" s="17"/>
      <c r="F14" s="9"/>
      <c r="G14" s="9"/>
      <c r="H14" s="9"/>
      <c r="I14" s="9"/>
      <c r="K14" s="9"/>
    </row>
    <row r="15" spans="1:11" ht="15.75" customHeight="1" x14ac:dyDescent="0.25">
      <c r="A15" s="9"/>
      <c r="B15" s="134" t="s">
        <v>147</v>
      </c>
      <c r="C15" s="131">
        <v>0</v>
      </c>
      <c r="D15" s="9"/>
      <c r="E15" s="18"/>
      <c r="F15" s="9"/>
      <c r="G15" s="9"/>
      <c r="H15" s="9"/>
      <c r="I15" s="9"/>
      <c r="K15" s="9"/>
    </row>
    <row r="16" spans="1:11" ht="17.25" hidden="1" customHeight="1" x14ac:dyDescent="0.25">
      <c r="A16" s="9"/>
      <c r="B16" s="134" t="s">
        <v>82</v>
      </c>
      <c r="C16" s="131">
        <v>0</v>
      </c>
      <c r="D16" s="9"/>
      <c r="E16" s="18"/>
      <c r="F16" s="9"/>
      <c r="G16" s="9"/>
      <c r="H16" s="9"/>
      <c r="I16" s="9"/>
      <c r="K16" s="9"/>
    </row>
    <row r="17" spans="1:5" s="10" customFormat="1" ht="15" x14ac:dyDescent="0.25">
      <c r="A17" s="9"/>
      <c r="B17" s="138" t="s">
        <v>8</v>
      </c>
      <c r="C17" s="139">
        <f>'KPIR stare'!I37</f>
        <v>1291.5</v>
      </c>
      <c r="D17" s="9"/>
      <c r="E17"/>
    </row>
    <row r="18" spans="1:5" s="10" customFormat="1" ht="15" x14ac:dyDescent="0.25">
      <c r="A18" s="9"/>
      <c r="B18" s="140" t="s">
        <v>9</v>
      </c>
      <c r="C18" s="141">
        <f>'KPIR stare'!I38</f>
        <v>1694.4444444444446</v>
      </c>
      <c r="D18" s="9"/>
      <c r="E18"/>
    </row>
    <row r="19" spans="1:5" s="10" customFormat="1" ht="15" x14ac:dyDescent="0.25">
      <c r="B19" s="201"/>
      <c r="C19" s="201"/>
      <c r="D19" s="9"/>
      <c r="E19"/>
    </row>
    <row r="20" spans="1:5" s="10" customFormat="1" ht="15" hidden="1" x14ac:dyDescent="0.25">
      <c r="B20" s="9"/>
      <c r="C20" s="9"/>
      <c r="E20"/>
    </row>
    <row r="21" spans="1:5" s="10" customFormat="1" ht="15" hidden="1" x14ac:dyDescent="0.25">
      <c r="B21" s="9"/>
      <c r="C21" s="9"/>
      <c r="E21"/>
    </row>
    <row r="22" spans="1:5" s="10" customFormat="1" ht="15" hidden="1" x14ac:dyDescent="0.25">
      <c r="E22"/>
    </row>
    <row r="23" spans="1:5" s="10" customFormat="1" ht="15" hidden="1" x14ac:dyDescent="0.25">
      <c r="E23"/>
    </row>
    <row r="24" spans="1:5" s="10" customFormat="1" ht="15" hidden="1" x14ac:dyDescent="0.25">
      <c r="E24"/>
    </row>
    <row r="25" spans="1:5" s="10" customFormat="1" ht="15" hidden="1" x14ac:dyDescent="0.25">
      <c r="E25"/>
    </row>
    <row r="26" spans="1:5" s="10" customFormat="1" ht="15" hidden="1" x14ac:dyDescent="0.25">
      <c r="E26"/>
    </row>
    <row r="27" spans="1:5" s="10" customFormat="1" ht="15" hidden="1" x14ac:dyDescent="0.25">
      <c r="E27"/>
    </row>
    <row r="28" spans="1:5" s="10" customFormat="1" ht="15" hidden="1" x14ac:dyDescent="0.25">
      <c r="E28"/>
    </row>
    <row r="29" spans="1:5" s="10" customFormat="1" ht="15" hidden="1" x14ac:dyDescent="0.25">
      <c r="E29"/>
    </row>
    <row r="30" spans="1:5" s="10" customFormat="1" ht="15" hidden="1" x14ac:dyDescent="0.25">
      <c r="E30"/>
    </row>
    <row r="31" spans="1:5" s="10" customFormat="1" ht="15" hidden="1" x14ac:dyDescent="0.25">
      <c r="E31"/>
    </row>
    <row r="32" spans="1:5" s="10" customFormat="1" ht="15" hidden="1" x14ac:dyDescent="0.25">
      <c r="E32"/>
    </row>
    <row r="33" spans="5:5" s="10" customFormat="1" ht="15" hidden="1" x14ac:dyDescent="0.25">
      <c r="E33"/>
    </row>
    <row r="34" spans="5:5" s="10" customFormat="1" ht="15" hidden="1" x14ac:dyDescent="0.25">
      <c r="E34"/>
    </row>
    <row r="35" spans="5:5" s="10" customFormat="1" ht="15" hidden="1" x14ac:dyDescent="0.25">
      <c r="E35"/>
    </row>
    <row r="36" spans="5:5" s="10" customFormat="1" ht="15" hidden="1" x14ac:dyDescent="0.25">
      <c r="E36"/>
    </row>
    <row r="37" spans="5:5" s="10" customFormat="1" ht="15" hidden="1" x14ac:dyDescent="0.25">
      <c r="E37"/>
    </row>
    <row r="38" spans="5:5" s="10" customFormat="1" ht="15" hidden="1" x14ac:dyDescent="0.25">
      <c r="E38"/>
    </row>
    <row r="39" spans="5:5" s="10" customFormat="1" ht="15" hidden="1" x14ac:dyDescent="0.25">
      <c r="E39"/>
    </row>
    <row r="40" spans="5:5" s="10" customFormat="1" ht="15" hidden="1" x14ac:dyDescent="0.25">
      <c r="E40"/>
    </row>
    <row r="41" spans="5:5" s="10" customFormat="1" ht="15" hidden="1" x14ac:dyDescent="0.25">
      <c r="E41"/>
    </row>
    <row r="42" spans="5:5" s="10" customFormat="1" ht="15" hidden="1" x14ac:dyDescent="0.25">
      <c r="E42"/>
    </row>
    <row r="43" spans="5:5" s="10" customFormat="1" ht="15" hidden="1" x14ac:dyDescent="0.25">
      <c r="E43"/>
    </row>
    <row r="44" spans="5:5" s="10" customFormat="1" ht="15" hidden="1" x14ac:dyDescent="0.25">
      <c r="E44"/>
    </row>
    <row r="45" spans="5:5" s="10" customFormat="1" ht="15" hidden="1" x14ac:dyDescent="0.25">
      <c r="E45"/>
    </row>
    <row r="46" spans="5:5" s="10" customFormat="1" ht="15" hidden="1" x14ac:dyDescent="0.25">
      <c r="E46"/>
    </row>
    <row r="47" spans="5:5" s="10" customFormat="1" ht="15" hidden="1" x14ac:dyDescent="0.25">
      <c r="E47"/>
    </row>
    <row r="48" spans="5:5" s="10" customFormat="1" ht="15" hidden="1" x14ac:dyDescent="0.25">
      <c r="E48"/>
    </row>
    <row r="49" spans="5:5" s="10" customFormat="1" ht="15" hidden="1" x14ac:dyDescent="0.25">
      <c r="E49"/>
    </row>
    <row r="50" spans="5:5" s="10" customFormat="1" ht="15" hidden="1" x14ac:dyDescent="0.25">
      <c r="E50"/>
    </row>
    <row r="51" spans="5:5" s="10" customFormat="1" ht="15" hidden="1" x14ac:dyDescent="0.25">
      <c r="E51"/>
    </row>
    <row r="52" spans="5:5" s="10" customFormat="1" ht="15" hidden="1" x14ac:dyDescent="0.25">
      <c r="E52"/>
    </row>
    <row r="53" spans="5:5" s="10" customFormat="1" ht="15" hidden="1" x14ac:dyDescent="0.25">
      <c r="E53"/>
    </row>
    <row r="54" spans="5:5" s="10" customFormat="1" ht="15" hidden="1" x14ac:dyDescent="0.25">
      <c r="E54"/>
    </row>
    <row r="55" spans="5:5" s="10" customFormat="1" ht="15" hidden="1" x14ac:dyDescent="0.25">
      <c r="E55"/>
    </row>
    <row r="56" spans="5:5" s="10" customFormat="1" ht="15" hidden="1" x14ac:dyDescent="0.25">
      <c r="E56"/>
    </row>
    <row r="57" spans="5:5" s="10" customFormat="1" ht="15" hidden="1" x14ac:dyDescent="0.25">
      <c r="E57"/>
    </row>
    <row r="58" spans="5:5" s="10" customFormat="1" ht="15" hidden="1" x14ac:dyDescent="0.25">
      <c r="E58"/>
    </row>
    <row r="59" spans="5:5" s="10" customFormat="1" ht="15" hidden="1" x14ac:dyDescent="0.25">
      <c r="E59"/>
    </row>
    <row r="60" spans="5:5" s="10" customFormat="1" ht="15" hidden="1" x14ac:dyDescent="0.25">
      <c r="E60"/>
    </row>
    <row r="61" spans="5:5" s="10" customFormat="1" ht="15" hidden="1" x14ac:dyDescent="0.25">
      <c r="E61"/>
    </row>
    <row r="62" spans="5:5" s="10" customFormat="1" ht="15" hidden="1" x14ac:dyDescent="0.25">
      <c r="E62"/>
    </row>
    <row r="63" spans="5:5" s="10" customFormat="1" ht="15" hidden="1" x14ac:dyDescent="0.25">
      <c r="E63"/>
    </row>
    <row r="64" spans="5:5" s="10" customFormat="1" ht="15" hidden="1" x14ac:dyDescent="0.25">
      <c r="E64"/>
    </row>
    <row r="65" spans="5:5" s="10" customFormat="1" ht="15" hidden="1" x14ac:dyDescent="0.25">
      <c r="E65"/>
    </row>
    <row r="66" spans="5:5" s="10" customFormat="1" ht="15" hidden="1" x14ac:dyDescent="0.25">
      <c r="E66"/>
    </row>
    <row r="67" spans="5:5" s="10" customFormat="1" ht="15" hidden="1" x14ac:dyDescent="0.25">
      <c r="E67"/>
    </row>
    <row r="68" spans="5:5" s="10" customFormat="1" ht="15" hidden="1" x14ac:dyDescent="0.25">
      <c r="E68"/>
    </row>
    <row r="69" spans="5:5" s="10" customFormat="1" ht="15" hidden="1" x14ac:dyDescent="0.25">
      <c r="E69"/>
    </row>
    <row r="70" spans="5:5" s="10" customFormat="1" ht="15" hidden="1" x14ac:dyDescent="0.25">
      <c r="E70"/>
    </row>
    <row r="71" spans="5:5" s="10" customFormat="1" ht="15" hidden="1" x14ac:dyDescent="0.25">
      <c r="E71"/>
    </row>
    <row r="72" spans="5:5" s="10" customFormat="1" ht="15" hidden="1" x14ac:dyDescent="0.25">
      <c r="E72"/>
    </row>
    <row r="73" spans="5:5" s="10" customFormat="1" ht="15" hidden="1" x14ac:dyDescent="0.25">
      <c r="E73"/>
    </row>
    <row r="74" spans="5:5" s="10" customFormat="1" ht="15" hidden="1" x14ac:dyDescent="0.25">
      <c r="E74"/>
    </row>
    <row r="75" spans="5:5" s="10" customFormat="1" ht="15" hidden="1" x14ac:dyDescent="0.25">
      <c r="E75"/>
    </row>
    <row r="76" spans="5:5" s="10" customFormat="1" ht="15" hidden="1" x14ac:dyDescent="0.25">
      <c r="E76"/>
    </row>
    <row r="77" spans="5:5" s="10" customFormat="1" ht="15" hidden="1" x14ac:dyDescent="0.25">
      <c r="E77"/>
    </row>
    <row r="78" spans="5:5" s="10" customFormat="1" ht="15" hidden="1" x14ac:dyDescent="0.25">
      <c r="E78"/>
    </row>
    <row r="79" spans="5:5" s="10" customFormat="1" ht="15" hidden="1" x14ac:dyDescent="0.25">
      <c r="E79"/>
    </row>
    <row r="80" spans="5:5" s="10" customFormat="1" ht="15" hidden="1" x14ac:dyDescent="0.25">
      <c r="E80"/>
    </row>
    <row r="81" spans="5:5" s="10" customFormat="1" ht="15" hidden="1" x14ac:dyDescent="0.25">
      <c r="E81"/>
    </row>
    <row r="82" spans="5:5" s="10" customFormat="1" ht="15" hidden="1" x14ac:dyDescent="0.25">
      <c r="E82"/>
    </row>
    <row r="83" spans="5:5" s="10" customFormat="1" ht="15" hidden="1" x14ac:dyDescent="0.25">
      <c r="E83"/>
    </row>
    <row r="84" spans="5:5" s="10" customFormat="1" ht="15" hidden="1" x14ac:dyDescent="0.25">
      <c r="E84"/>
    </row>
    <row r="85" spans="5:5" s="10" customFormat="1" ht="15" hidden="1" x14ac:dyDescent="0.25">
      <c r="E85"/>
    </row>
    <row r="86" spans="5:5" s="10" customFormat="1" ht="15" hidden="1" x14ac:dyDescent="0.25">
      <c r="E86"/>
    </row>
    <row r="87" spans="5:5" s="10" customFormat="1" ht="15" hidden="1" x14ac:dyDescent="0.25">
      <c r="E87"/>
    </row>
    <row r="88" spans="5:5" s="10" customFormat="1" ht="15" hidden="1" x14ac:dyDescent="0.25">
      <c r="E88"/>
    </row>
    <row r="89" spans="5:5" s="10" customFormat="1" ht="15" hidden="1" x14ac:dyDescent="0.25">
      <c r="E89"/>
    </row>
    <row r="90" spans="5:5" s="10" customFormat="1" ht="15" hidden="1" x14ac:dyDescent="0.25">
      <c r="E90"/>
    </row>
    <row r="91" spans="5:5" s="10" customFormat="1" ht="15" hidden="1" x14ac:dyDescent="0.25">
      <c r="E91"/>
    </row>
    <row r="92" spans="5:5" s="10" customFormat="1" ht="15" hidden="1" x14ac:dyDescent="0.25">
      <c r="E92"/>
    </row>
    <row r="93" spans="5:5" s="10" customFormat="1" ht="15" hidden="1" x14ac:dyDescent="0.25">
      <c r="E93"/>
    </row>
    <row r="94" spans="5:5" s="10" customFormat="1" ht="15" hidden="1" x14ac:dyDescent="0.25">
      <c r="E94"/>
    </row>
    <row r="95" spans="5:5" s="10" customFormat="1" ht="15" hidden="1" x14ac:dyDescent="0.25">
      <c r="E95"/>
    </row>
    <row r="96" spans="5:5" s="10" customFormat="1" ht="15" hidden="1" x14ac:dyDescent="0.25">
      <c r="E96"/>
    </row>
    <row r="97" spans="5:5" s="10" customFormat="1" ht="15" hidden="1" x14ac:dyDescent="0.25">
      <c r="E97"/>
    </row>
    <row r="98" spans="5:5" s="10" customFormat="1" ht="15" hidden="1" x14ac:dyDescent="0.25">
      <c r="E98"/>
    </row>
    <row r="99" spans="5:5" s="10" customFormat="1" ht="15" hidden="1" x14ac:dyDescent="0.25">
      <c r="E99"/>
    </row>
    <row r="100" spans="5:5" s="10" customFormat="1" ht="15" hidden="1" x14ac:dyDescent="0.25">
      <c r="E100"/>
    </row>
    <row r="101" spans="5:5" s="10" customFormat="1" ht="15" hidden="1" x14ac:dyDescent="0.25">
      <c r="E101"/>
    </row>
    <row r="102" spans="5:5" s="10" customFormat="1" ht="15" hidden="1" x14ac:dyDescent="0.25">
      <c r="E102"/>
    </row>
    <row r="103" spans="5:5" s="10" customFormat="1" ht="15" hidden="1" x14ac:dyDescent="0.25">
      <c r="E103"/>
    </row>
    <row r="104" spans="5:5" s="10" customFormat="1" ht="15" hidden="1" x14ac:dyDescent="0.25">
      <c r="E104"/>
    </row>
    <row r="105" spans="5:5" s="10" customFormat="1" ht="15" hidden="1" x14ac:dyDescent="0.25">
      <c r="E105"/>
    </row>
    <row r="106" spans="5:5" s="10" customFormat="1" ht="15" hidden="1" x14ac:dyDescent="0.25">
      <c r="E106"/>
    </row>
    <row r="107" spans="5:5" s="10" customFormat="1" ht="15" hidden="1" x14ac:dyDescent="0.25">
      <c r="E107"/>
    </row>
    <row r="108" spans="5:5" s="10" customFormat="1" ht="15" hidden="1" x14ac:dyDescent="0.25">
      <c r="E108"/>
    </row>
    <row r="109" spans="5:5" s="10" customFormat="1" ht="15" hidden="1" x14ac:dyDescent="0.25">
      <c r="E109"/>
    </row>
    <row r="110" spans="5:5" s="10" customFormat="1" ht="15" hidden="1" x14ac:dyDescent="0.25">
      <c r="E110"/>
    </row>
    <row r="111" spans="5:5" s="10" customFormat="1" ht="15" hidden="1" x14ac:dyDescent="0.25">
      <c r="E111"/>
    </row>
    <row r="112" spans="5:5" s="10" customFormat="1" ht="15" hidden="1" x14ac:dyDescent="0.25">
      <c r="E112"/>
    </row>
    <row r="113" spans="5:5" s="10" customFormat="1" ht="15" hidden="1" x14ac:dyDescent="0.25">
      <c r="E113"/>
    </row>
    <row r="114" spans="5:5" s="10" customFormat="1" ht="15" hidden="1" x14ac:dyDescent="0.25">
      <c r="E114"/>
    </row>
    <row r="115" spans="5:5" s="10" customFormat="1" ht="15" hidden="1" x14ac:dyDescent="0.25">
      <c r="E115"/>
    </row>
    <row r="116" spans="5:5" s="10" customFormat="1" ht="15" hidden="1" x14ac:dyDescent="0.25">
      <c r="E116"/>
    </row>
    <row r="117" spans="5:5" s="10" customFormat="1" ht="15" hidden="1" x14ac:dyDescent="0.25">
      <c r="E117"/>
    </row>
    <row r="118" spans="5:5" s="10" customFormat="1" ht="15" hidden="1" x14ac:dyDescent="0.25">
      <c r="E118"/>
    </row>
    <row r="119" spans="5:5" s="10" customFormat="1" ht="15" hidden="1" x14ac:dyDescent="0.25">
      <c r="E119"/>
    </row>
    <row r="120" spans="5:5" s="10" customFormat="1" ht="15" hidden="1" x14ac:dyDescent="0.25">
      <c r="E120"/>
    </row>
    <row r="121" spans="5:5" s="10" customFormat="1" ht="15" hidden="1" x14ac:dyDescent="0.25">
      <c r="E121"/>
    </row>
    <row r="122" spans="5:5" s="10" customFormat="1" ht="15" hidden="1" x14ac:dyDescent="0.25">
      <c r="E122"/>
    </row>
    <row r="123" spans="5:5" s="10" customFormat="1" ht="15" hidden="1" x14ac:dyDescent="0.25">
      <c r="E123"/>
    </row>
    <row r="124" spans="5:5" s="10" customFormat="1" ht="15" hidden="1" x14ac:dyDescent="0.25">
      <c r="E124"/>
    </row>
    <row r="125" spans="5:5" s="10" customFormat="1" ht="15" hidden="1" x14ac:dyDescent="0.25">
      <c r="E125"/>
    </row>
    <row r="126" spans="5:5" s="10" customFormat="1" ht="15" hidden="1" x14ac:dyDescent="0.25">
      <c r="E126"/>
    </row>
    <row r="127" spans="5:5" s="10" customFormat="1" ht="15" hidden="1" x14ac:dyDescent="0.25">
      <c r="E127"/>
    </row>
    <row r="128" spans="5:5" s="10" customFormat="1" ht="15" hidden="1" x14ac:dyDescent="0.25">
      <c r="E128"/>
    </row>
    <row r="129" spans="2:5" s="10" customFormat="1" ht="15" hidden="1" x14ac:dyDescent="0.25">
      <c r="E129"/>
    </row>
    <row r="130" spans="2:5" s="10" customFormat="1" ht="15" hidden="1" x14ac:dyDescent="0.25">
      <c r="E130"/>
    </row>
    <row r="131" spans="2:5" s="10" customFormat="1" ht="15" hidden="1" x14ac:dyDescent="0.25">
      <c r="E131"/>
    </row>
    <row r="132" spans="2:5" s="10" customFormat="1" ht="15" hidden="1" x14ac:dyDescent="0.25">
      <c r="E132"/>
    </row>
    <row r="133" spans="2:5" s="10" customFormat="1" ht="15" hidden="1" x14ac:dyDescent="0.25">
      <c r="E133"/>
    </row>
    <row r="134" spans="2:5" s="10" customFormat="1" ht="15" hidden="1" x14ac:dyDescent="0.25">
      <c r="E134"/>
    </row>
    <row r="135" spans="2:5" s="10" customFormat="1" ht="15" hidden="1" x14ac:dyDescent="0.25">
      <c r="E135"/>
    </row>
    <row r="136" spans="2:5" s="10" customFormat="1" ht="15" hidden="1" x14ac:dyDescent="0.25">
      <c r="E136"/>
    </row>
    <row r="137" spans="2:5" s="10" customFormat="1" ht="15" hidden="1" x14ac:dyDescent="0.25">
      <c r="E137"/>
    </row>
    <row r="138" spans="2:5" s="10" customFormat="1" ht="15" hidden="1" x14ac:dyDescent="0.25">
      <c r="E138"/>
    </row>
    <row r="139" spans="2:5" ht="15" hidden="1" x14ac:dyDescent="0.25">
      <c r="B139" s="10"/>
      <c r="C139" s="10"/>
      <c r="D139" s="10"/>
    </row>
    <row r="140" spans="2:5" ht="15" hidden="1" x14ac:dyDescent="0.25">
      <c r="B140" s="10"/>
      <c r="C140" s="10"/>
    </row>
    <row r="141" spans="2:5" ht="15" hidden="1" x14ac:dyDescent="0.25">
      <c r="B141" s="10"/>
      <c r="C141" s="10"/>
    </row>
    <row r="142" spans="2:5" ht="15" hidden="1" x14ac:dyDescent="0.25"/>
    <row r="143" spans="2:5" ht="15" hidden="1" x14ac:dyDescent="0.25"/>
    <row r="144" spans="2:5" ht="15" hidden="1" x14ac:dyDescent="0.25"/>
    <row r="145" ht="15" hidden="1" x14ac:dyDescent="0.25"/>
    <row r="146" ht="15" hidden="1" x14ac:dyDescent="0.25"/>
    <row r="147" ht="15" hidden="1" x14ac:dyDescent="0.25"/>
    <row r="148" ht="15" hidden="1" customHeight="1" x14ac:dyDescent="0.25"/>
    <row r="149" ht="15" hidden="1" customHeight="1" x14ac:dyDescent="0.25"/>
    <row r="150" ht="15" hidden="1" customHeight="1" x14ac:dyDescent="0.25"/>
    <row r="151" ht="15" hidden="1" customHeight="1" x14ac:dyDescent="0.25"/>
    <row r="152" ht="15" hidden="1" customHeight="1" x14ac:dyDescent="0.25"/>
    <row r="153" ht="15" hidden="1" customHeight="1" x14ac:dyDescent="0.25"/>
    <row r="154" ht="15" hidden="1" customHeight="1" x14ac:dyDescent="0.25"/>
    <row r="155" ht="15" hidden="1" customHeight="1" x14ac:dyDescent="0.25"/>
    <row r="156" ht="15" hidden="1" customHeight="1" x14ac:dyDescent="0.25"/>
    <row r="157" ht="15" hidden="1" customHeight="1" x14ac:dyDescent="0.25"/>
    <row r="158" ht="15" hidden="1" customHeight="1" x14ac:dyDescent="0.25"/>
    <row r="159" ht="15" hidden="1" customHeight="1" x14ac:dyDescent="0.25"/>
    <row r="160" ht="15" hidden="1" customHeight="1" x14ac:dyDescent="0.25"/>
    <row r="161" ht="15" hidden="1" customHeight="1" x14ac:dyDescent="0.25"/>
    <row r="162" ht="15" hidden="1" customHeight="1" x14ac:dyDescent="0.25"/>
    <row r="163" ht="15" hidden="1" customHeight="1" x14ac:dyDescent="0.25"/>
    <row r="164" ht="15" hidden="1" customHeight="1" x14ac:dyDescent="0.25"/>
    <row r="165" ht="15" hidden="1" customHeight="1" x14ac:dyDescent="0.25"/>
    <row r="166" ht="15" hidden="1" customHeight="1" x14ac:dyDescent="0.25"/>
    <row r="167" ht="15" hidden="1" customHeight="1" x14ac:dyDescent="0.25"/>
    <row r="168" ht="15" hidden="1" customHeight="1" x14ac:dyDescent="0.25"/>
    <row r="169" ht="15" hidden="1" customHeight="1" x14ac:dyDescent="0.25"/>
    <row r="170" ht="15" hidden="1" customHeight="1" x14ac:dyDescent="0.25"/>
    <row r="171" ht="15" hidden="1" customHeight="1" x14ac:dyDescent="0.25"/>
    <row r="172" ht="15" hidden="1" customHeight="1" x14ac:dyDescent="0.25"/>
    <row r="173" ht="15" hidden="1" customHeight="1" x14ac:dyDescent="0.25"/>
    <row r="174" ht="15" hidden="1" customHeight="1" x14ac:dyDescent="0.25"/>
    <row r="175" ht="15" hidden="1" customHeight="1" x14ac:dyDescent="0.25"/>
    <row r="176" ht="15" hidden="1" customHeight="1" x14ac:dyDescent="0.25"/>
    <row r="177" ht="15" hidden="1" customHeight="1" x14ac:dyDescent="0.25"/>
    <row r="178" ht="15" hidden="1" customHeight="1" x14ac:dyDescent="0.25"/>
    <row r="179" ht="15" hidden="1" customHeight="1" x14ac:dyDescent="0.25"/>
    <row r="180" ht="15" hidden="1" customHeight="1" x14ac:dyDescent="0.25"/>
    <row r="181" ht="15" hidden="1" customHeight="1" x14ac:dyDescent="0.25"/>
    <row r="182" ht="15" hidden="1" customHeight="1" x14ac:dyDescent="0.25"/>
    <row r="183" ht="15" hidden="1" customHeight="1" x14ac:dyDescent="0.25"/>
    <row r="184" ht="15" hidden="1" customHeight="1" x14ac:dyDescent="0.25"/>
    <row r="185" ht="15" hidden="1" customHeight="1" x14ac:dyDescent="0.25"/>
    <row r="186" ht="15" hidden="1" customHeight="1" x14ac:dyDescent="0.25"/>
    <row r="187" ht="15" hidden="1" customHeight="1" x14ac:dyDescent="0.25"/>
    <row r="188" ht="15" hidden="1" customHeight="1" x14ac:dyDescent="0.25"/>
    <row r="189" ht="15" hidden="1" customHeight="1" x14ac:dyDescent="0.25"/>
    <row r="190" ht="15" hidden="1" customHeight="1" x14ac:dyDescent="0.25"/>
    <row r="191" ht="15" hidden="1" customHeight="1" x14ac:dyDescent="0.25"/>
    <row r="192" ht="15" hidden="1" customHeight="1" x14ac:dyDescent="0.25"/>
    <row r="193" ht="15" hidden="1" customHeight="1" x14ac:dyDescent="0.25"/>
    <row r="194" ht="15" hidden="1" customHeight="1" x14ac:dyDescent="0.25"/>
    <row r="195" ht="15" hidden="1" customHeight="1" x14ac:dyDescent="0.25"/>
    <row r="196" ht="15" hidden="1" customHeight="1" x14ac:dyDescent="0.25"/>
    <row r="197" ht="15" hidden="1" customHeight="1" x14ac:dyDescent="0.25"/>
    <row r="198" ht="15" hidden="1" customHeight="1" x14ac:dyDescent="0.25"/>
    <row r="199" ht="15" hidden="1" customHeight="1" x14ac:dyDescent="0.25"/>
    <row r="200" ht="15" hidden="1" customHeight="1" x14ac:dyDescent="0.25"/>
    <row r="201" ht="15" hidden="1" customHeight="1" x14ac:dyDescent="0.25"/>
    <row r="202" ht="15" hidden="1" customHeight="1" x14ac:dyDescent="0.25"/>
    <row r="203" ht="15" hidden="1" customHeight="1" x14ac:dyDescent="0.25"/>
    <row r="204" ht="15" hidden="1" customHeight="1" x14ac:dyDescent="0.25"/>
    <row r="205" ht="15" hidden="1" customHeight="1" x14ac:dyDescent="0.25"/>
    <row r="206" ht="15" hidden="1" customHeight="1" x14ac:dyDescent="0.25"/>
    <row r="207" ht="15" hidden="1" customHeight="1" x14ac:dyDescent="0.25"/>
    <row r="208" ht="15" hidden="1" customHeight="1" x14ac:dyDescent="0.25"/>
    <row r="209" ht="15" hidden="1" customHeight="1" x14ac:dyDescent="0.25"/>
    <row r="210" ht="15" hidden="1" customHeight="1" x14ac:dyDescent="0.25"/>
    <row r="211" ht="15" hidden="1" customHeight="1" x14ac:dyDescent="0.25"/>
    <row r="212" ht="15" hidden="1" customHeight="1" x14ac:dyDescent="0.25"/>
    <row r="213" ht="15" hidden="1" customHeight="1" x14ac:dyDescent="0.25"/>
    <row r="214" ht="15" hidden="1" customHeight="1" x14ac:dyDescent="0.25"/>
    <row r="215" ht="15" hidden="1" customHeight="1" x14ac:dyDescent="0.25"/>
    <row r="216" ht="15" hidden="1" customHeight="1" x14ac:dyDescent="0.25"/>
    <row r="217" ht="15" hidden="1" customHeight="1" x14ac:dyDescent="0.25"/>
    <row r="218" ht="15" hidden="1" customHeight="1" x14ac:dyDescent="0.25"/>
    <row r="219" ht="15" hidden="1" customHeight="1" x14ac:dyDescent="0.25"/>
    <row r="220" ht="15" hidden="1" customHeight="1" x14ac:dyDescent="0.25"/>
    <row r="221" ht="15" hidden="1" customHeight="1" x14ac:dyDescent="0.25"/>
    <row r="222" ht="15" hidden="1" customHeight="1" x14ac:dyDescent="0.25"/>
    <row r="223" ht="15" hidden="1" customHeight="1" x14ac:dyDescent="0.25"/>
    <row r="224" ht="15" hidden="1" customHeight="1" x14ac:dyDescent="0.25"/>
    <row r="225" ht="15" hidden="1" customHeight="1" x14ac:dyDescent="0.25"/>
    <row r="226" ht="15" hidden="1" customHeight="1" x14ac:dyDescent="0.25"/>
    <row r="227" ht="15" hidden="1" customHeight="1" x14ac:dyDescent="0.25"/>
    <row r="228" ht="15" hidden="1" customHeight="1" x14ac:dyDescent="0.25"/>
    <row r="229" ht="15" hidden="1" customHeight="1" x14ac:dyDescent="0.25"/>
    <row r="230" ht="15" hidden="1" customHeight="1" x14ac:dyDescent="0.25"/>
    <row r="231" ht="15" hidden="1" customHeight="1" x14ac:dyDescent="0.25"/>
    <row r="232" ht="15" hidden="1" customHeight="1" x14ac:dyDescent="0.25"/>
    <row r="233" ht="15" hidden="1" customHeight="1" x14ac:dyDescent="0.25"/>
    <row r="234" ht="15" hidden="1" customHeight="1" x14ac:dyDescent="0.25"/>
    <row r="235" ht="15" hidden="1" customHeight="1" x14ac:dyDescent="0.25"/>
    <row r="236" ht="15" hidden="1" customHeight="1" x14ac:dyDescent="0.25"/>
    <row r="237" ht="15" hidden="1" customHeight="1" x14ac:dyDescent="0.25"/>
    <row r="238" ht="15" hidden="1" customHeight="1" x14ac:dyDescent="0.25"/>
    <row r="239" ht="15" hidden="1" customHeight="1" x14ac:dyDescent="0.25"/>
    <row r="240" ht="15" hidden="1" customHeight="1" x14ac:dyDescent="0.25"/>
    <row r="241" ht="15" hidden="1" customHeight="1" x14ac:dyDescent="0.25"/>
    <row r="242" ht="15" hidden="1" customHeight="1" x14ac:dyDescent="0.25"/>
    <row r="243" ht="15" hidden="1" customHeight="1" x14ac:dyDescent="0.25"/>
    <row r="244" ht="15" hidden="1" customHeight="1" x14ac:dyDescent="0.25"/>
    <row r="245" ht="15" hidden="1" customHeight="1" x14ac:dyDescent="0.25"/>
    <row r="246" ht="15" hidden="1" customHeight="1" x14ac:dyDescent="0.25"/>
    <row r="247" ht="15" hidden="1" customHeight="1" x14ac:dyDescent="0.25"/>
    <row r="248" ht="15" hidden="1" customHeight="1" x14ac:dyDescent="0.25"/>
    <row r="249" ht="15" hidden="1" customHeight="1" x14ac:dyDescent="0.25"/>
    <row r="250" ht="15" hidden="1" customHeight="1" x14ac:dyDescent="0.25"/>
    <row r="251" ht="15" hidden="1" customHeight="1" x14ac:dyDescent="0.25"/>
    <row r="252" ht="15" hidden="1" customHeight="1" x14ac:dyDescent="0.25"/>
    <row r="253" ht="15" hidden="1" customHeight="1" x14ac:dyDescent="0.25"/>
    <row r="254" ht="15" hidden="1" customHeight="1" x14ac:dyDescent="0.25"/>
    <row r="255" ht="15" hidden="1" customHeight="1" x14ac:dyDescent="0.25"/>
    <row r="256" ht="15" hidden="1" customHeight="1" x14ac:dyDescent="0.25"/>
    <row r="257" ht="15" hidden="1" customHeight="1" x14ac:dyDescent="0.25"/>
    <row r="258" ht="15" hidden="1" customHeight="1" x14ac:dyDescent="0.25"/>
    <row r="259" ht="15" hidden="1" customHeight="1" x14ac:dyDescent="0.25"/>
    <row r="260" ht="15" hidden="1" customHeight="1" x14ac:dyDescent="0.25"/>
    <row r="261" ht="15" hidden="1" customHeight="1" x14ac:dyDescent="0.25"/>
    <row r="262" ht="15" hidden="1" customHeight="1" x14ac:dyDescent="0.25"/>
    <row r="263" ht="15" hidden="1" customHeight="1" x14ac:dyDescent="0.25"/>
    <row r="264" ht="15" hidden="1" customHeight="1" x14ac:dyDescent="0.25"/>
    <row r="265" ht="15" hidden="1" customHeight="1" x14ac:dyDescent="0.25"/>
    <row r="266" ht="15" hidden="1" customHeight="1" x14ac:dyDescent="0.25"/>
    <row r="267" ht="15" hidden="1" customHeight="1" x14ac:dyDescent="0.25"/>
    <row r="268" ht="15" hidden="1" customHeight="1" x14ac:dyDescent="0.25"/>
    <row r="269" ht="15" hidden="1" customHeight="1" x14ac:dyDescent="0.25"/>
    <row r="270" ht="15" hidden="1" customHeight="1" x14ac:dyDescent="0.25"/>
    <row r="271" ht="15" hidden="1" customHeight="1" x14ac:dyDescent="0.25"/>
    <row r="272" ht="15" hidden="1" customHeight="1" x14ac:dyDescent="0.25"/>
    <row r="273" ht="15" hidden="1" customHeight="1" x14ac:dyDescent="0.25"/>
    <row r="274" ht="15" hidden="1" customHeight="1" x14ac:dyDescent="0.25"/>
    <row r="275" ht="15" hidden="1" customHeight="1" x14ac:dyDescent="0.25"/>
    <row r="276" ht="15" hidden="1" customHeight="1" x14ac:dyDescent="0.25"/>
    <row r="277" ht="15" hidden="1" customHeight="1" x14ac:dyDescent="0.25"/>
    <row r="278" ht="15" hidden="1" customHeight="1" x14ac:dyDescent="0.25"/>
    <row r="279" ht="15" hidden="1" customHeight="1" x14ac:dyDescent="0.25"/>
    <row r="280" ht="15" hidden="1" customHeight="1" x14ac:dyDescent="0.25"/>
    <row r="281" ht="15" hidden="1" customHeight="1" x14ac:dyDescent="0.25"/>
    <row r="282" ht="15" hidden="1" customHeight="1" x14ac:dyDescent="0.25"/>
    <row r="283" ht="15" hidden="1" customHeight="1" x14ac:dyDescent="0.25"/>
    <row r="284" ht="15" hidden="1" customHeight="1" x14ac:dyDescent="0.25"/>
    <row r="285" ht="15" hidden="1" customHeight="1" x14ac:dyDescent="0.25"/>
    <row r="286" ht="15" hidden="1" customHeight="1" x14ac:dyDescent="0.25"/>
    <row r="287" ht="15" hidden="1" customHeight="1" x14ac:dyDescent="0.25"/>
    <row r="288" ht="15" hidden="1" customHeight="1" x14ac:dyDescent="0.25"/>
    <row r="289" ht="15" hidden="1" customHeight="1" x14ac:dyDescent="0.25"/>
    <row r="290" ht="15" hidden="1" customHeight="1" x14ac:dyDescent="0.25"/>
    <row r="291" ht="15" hidden="1" customHeight="1" x14ac:dyDescent="0.25"/>
    <row r="292" ht="15" hidden="1" customHeight="1" x14ac:dyDescent="0.25"/>
    <row r="293" ht="15" hidden="1" customHeight="1" x14ac:dyDescent="0.25"/>
    <row r="294" ht="15" hidden="1" customHeight="1" x14ac:dyDescent="0.25"/>
    <row r="295" ht="15" hidden="1" customHeight="1" x14ac:dyDescent="0.25"/>
    <row r="296" ht="15" hidden="1" customHeight="1" x14ac:dyDescent="0.25"/>
    <row r="297" ht="15" hidden="1" customHeight="1" x14ac:dyDescent="0.25"/>
    <row r="298" ht="15" hidden="1" customHeight="1" x14ac:dyDescent="0.25"/>
    <row r="299" ht="15" hidden="1" customHeight="1" x14ac:dyDescent="0.25"/>
    <row r="300" ht="15" hidden="1" customHeight="1" x14ac:dyDescent="0.25"/>
    <row r="301" ht="15" hidden="1" customHeight="1" x14ac:dyDescent="0.25"/>
    <row r="302" ht="15" hidden="1" customHeight="1" x14ac:dyDescent="0.25"/>
    <row r="303" ht="15" hidden="1" customHeight="1" x14ac:dyDescent="0.25"/>
    <row r="304" ht="15" hidden="1" customHeight="1" x14ac:dyDescent="0.25"/>
    <row r="305" ht="15" hidden="1" customHeight="1" x14ac:dyDescent="0.25"/>
    <row r="306" ht="15" hidden="1" customHeight="1" x14ac:dyDescent="0.25"/>
    <row r="307" ht="15" hidden="1" customHeight="1" x14ac:dyDescent="0.25"/>
    <row r="308" ht="15" hidden="1" customHeight="1" x14ac:dyDescent="0.25"/>
    <row r="309" ht="15" hidden="1" customHeight="1" x14ac:dyDescent="0.25"/>
    <row r="310" ht="15" hidden="1" customHeight="1" x14ac:dyDescent="0.25"/>
    <row r="311" ht="15" hidden="1" customHeight="1" x14ac:dyDescent="0.25"/>
    <row r="312" ht="15" hidden="1" customHeight="1" x14ac:dyDescent="0.25"/>
    <row r="313" ht="15" hidden="1" customHeight="1" x14ac:dyDescent="0.25"/>
    <row r="314" ht="15" hidden="1" customHeight="1" x14ac:dyDescent="0.25"/>
    <row r="315" ht="15" hidden="1" customHeight="1" x14ac:dyDescent="0.25"/>
    <row r="316" ht="15" hidden="1" customHeight="1" x14ac:dyDescent="0.25"/>
    <row r="317" ht="15" hidden="1" customHeight="1" x14ac:dyDescent="0.25"/>
    <row r="318" ht="15" hidden="1" customHeight="1" x14ac:dyDescent="0.25"/>
    <row r="319" ht="15" hidden="1" customHeight="1" x14ac:dyDescent="0.25"/>
    <row r="320" ht="15" hidden="1" customHeight="1" x14ac:dyDescent="0.25"/>
    <row r="321" ht="15" hidden="1" customHeight="1" x14ac:dyDescent="0.25"/>
    <row r="322" ht="15" hidden="1" customHeight="1" x14ac:dyDescent="0.25"/>
    <row r="323" ht="15" hidden="1" customHeight="1" x14ac:dyDescent="0.25"/>
    <row r="324" ht="15" hidden="1" customHeight="1" x14ac:dyDescent="0.25"/>
    <row r="325" ht="15" hidden="1" customHeight="1" x14ac:dyDescent="0.25"/>
    <row r="326" ht="15" hidden="1" customHeight="1" x14ac:dyDescent="0.25"/>
    <row r="327" ht="15" hidden="1" customHeight="1" x14ac:dyDescent="0.25"/>
    <row r="328" ht="15" hidden="1" customHeight="1" x14ac:dyDescent="0.25"/>
    <row r="329" ht="15" hidden="1" customHeight="1" x14ac:dyDescent="0.25"/>
    <row r="330" ht="15" hidden="1" customHeight="1" x14ac:dyDescent="0.25"/>
    <row r="331" ht="15" hidden="1" customHeight="1" x14ac:dyDescent="0.25"/>
    <row r="332" ht="15" hidden="1" customHeight="1" x14ac:dyDescent="0.25"/>
    <row r="333" ht="15" hidden="1" customHeight="1" x14ac:dyDescent="0.25"/>
    <row r="334" ht="15" hidden="1" customHeight="1" x14ac:dyDescent="0.25"/>
    <row r="335" ht="15" hidden="1" customHeight="1" x14ac:dyDescent="0.25"/>
    <row r="336" ht="15" hidden="1" customHeight="1" x14ac:dyDescent="0.25"/>
    <row r="337" ht="15" hidden="1" customHeight="1" x14ac:dyDescent="0.25"/>
    <row r="338" ht="15" hidden="1" customHeight="1" x14ac:dyDescent="0.25"/>
    <row r="339" ht="15" hidden="1" customHeight="1" x14ac:dyDescent="0.25"/>
    <row r="340" ht="15" hidden="1" customHeight="1" x14ac:dyDescent="0.25"/>
    <row r="341" ht="15" hidden="1" customHeight="1" x14ac:dyDescent="0.25"/>
    <row r="342" ht="15" hidden="1" customHeight="1" x14ac:dyDescent="0.25"/>
    <row r="343" ht="15" hidden="1" customHeight="1" x14ac:dyDescent="0.25"/>
    <row r="344" ht="15" hidden="1" customHeight="1" x14ac:dyDescent="0.25"/>
    <row r="345" ht="15" hidden="1" customHeight="1" x14ac:dyDescent="0.25"/>
    <row r="346" ht="15" hidden="1" customHeight="1" x14ac:dyDescent="0.25"/>
    <row r="347" ht="15" hidden="1" customHeight="1" x14ac:dyDescent="0.25"/>
    <row r="348" ht="15" hidden="1" customHeight="1" x14ac:dyDescent="0.25"/>
    <row r="349" ht="15" hidden="1" customHeight="1" x14ac:dyDescent="0.25"/>
    <row r="350" ht="15" hidden="1" customHeight="1" x14ac:dyDescent="0.25"/>
    <row r="351" ht="15" hidden="1" customHeight="1" x14ac:dyDescent="0.25"/>
    <row r="352" ht="15" hidden="1" customHeight="1" x14ac:dyDescent="0.25"/>
    <row r="353" ht="15" hidden="1" customHeight="1" x14ac:dyDescent="0.25"/>
    <row r="354" ht="15" hidden="1" customHeight="1" x14ac:dyDescent="0.25"/>
    <row r="355" ht="15" hidden="1" customHeight="1" x14ac:dyDescent="0.25"/>
    <row r="356" ht="15" hidden="1" customHeight="1" x14ac:dyDescent="0.25"/>
    <row r="357" ht="15" hidden="1" customHeight="1" x14ac:dyDescent="0.25"/>
    <row r="358" ht="15" hidden="1" customHeight="1" x14ac:dyDescent="0.25"/>
    <row r="359" ht="15" hidden="1" customHeight="1" x14ac:dyDescent="0.25"/>
    <row r="360" ht="15" hidden="1" customHeight="1" x14ac:dyDescent="0.25"/>
    <row r="361" ht="15" hidden="1" customHeight="1" x14ac:dyDescent="0.25"/>
    <row r="362" ht="15" hidden="1" customHeight="1" x14ac:dyDescent="0.25"/>
    <row r="363" ht="15" hidden="1" customHeight="1" x14ac:dyDescent="0.25"/>
    <row r="364" ht="15" hidden="1" customHeight="1" x14ac:dyDescent="0.25"/>
    <row r="365" ht="15" hidden="1" customHeight="1" x14ac:dyDescent="0.25"/>
    <row r="366" ht="15" hidden="1" customHeight="1" x14ac:dyDescent="0.25"/>
    <row r="367" ht="15" hidden="1" customHeight="1" x14ac:dyDescent="0.25"/>
    <row r="368" ht="15" hidden="1" customHeight="1" x14ac:dyDescent="0.25"/>
    <row r="369" ht="15" hidden="1" customHeight="1" x14ac:dyDescent="0.25"/>
    <row r="370" ht="15" hidden="1" customHeight="1" x14ac:dyDescent="0.25"/>
    <row r="371" ht="15" hidden="1" customHeight="1" x14ac:dyDescent="0.25"/>
    <row r="372" ht="15" hidden="1" customHeight="1" x14ac:dyDescent="0.25"/>
    <row r="373" ht="15" hidden="1" customHeight="1" x14ac:dyDescent="0.25"/>
    <row r="374" ht="15" hidden="1" customHeight="1" x14ac:dyDescent="0.25"/>
    <row r="375" ht="15" hidden="1" customHeight="1" x14ac:dyDescent="0.25"/>
    <row r="376" ht="15" hidden="1" customHeight="1" x14ac:dyDescent="0.25"/>
    <row r="377" ht="15" hidden="1" customHeight="1" x14ac:dyDescent="0.25"/>
    <row r="378" ht="15" hidden="1" customHeight="1" x14ac:dyDescent="0.25"/>
    <row r="379" ht="15" hidden="1" customHeight="1" x14ac:dyDescent="0.25"/>
    <row r="380" ht="15" hidden="1" customHeight="1" x14ac:dyDescent="0.25"/>
    <row r="381" ht="15" hidden="1" customHeight="1" x14ac:dyDescent="0.25"/>
    <row r="382" ht="15" hidden="1" customHeight="1" x14ac:dyDescent="0.25"/>
    <row r="383" ht="15" hidden="1" customHeight="1" x14ac:dyDescent="0.25"/>
    <row r="384" ht="15" hidden="1" customHeight="1" x14ac:dyDescent="0.25"/>
    <row r="385" ht="15" hidden="1" customHeight="1" x14ac:dyDescent="0.25"/>
    <row r="386" ht="15" hidden="1" customHeight="1" x14ac:dyDescent="0.25"/>
    <row r="387" ht="15" hidden="1" customHeight="1" x14ac:dyDescent="0.25"/>
    <row r="388" ht="15" hidden="1" customHeight="1" x14ac:dyDescent="0.25"/>
    <row r="389" ht="15" hidden="1" customHeight="1" x14ac:dyDescent="0.25"/>
    <row r="390" ht="15" hidden="1" customHeight="1" x14ac:dyDescent="0.25"/>
    <row r="391" ht="15" hidden="1" customHeight="1" x14ac:dyDescent="0.25"/>
    <row r="392" ht="15" hidden="1" customHeight="1" x14ac:dyDescent="0.25"/>
    <row r="393" ht="15" hidden="1" customHeight="1" x14ac:dyDescent="0.25"/>
    <row r="394" ht="15" hidden="1" customHeight="1" x14ac:dyDescent="0.25"/>
    <row r="395" ht="15" hidden="1" customHeight="1" x14ac:dyDescent="0.25"/>
    <row r="396" ht="15" hidden="1" customHeight="1" x14ac:dyDescent="0.25"/>
    <row r="397" ht="15" hidden="1" customHeight="1" x14ac:dyDescent="0.25"/>
    <row r="398" ht="15" hidden="1" customHeight="1" x14ac:dyDescent="0.25"/>
    <row r="399" ht="15" hidden="1" customHeight="1" x14ac:dyDescent="0.25"/>
    <row r="400" ht="15" hidden="1" customHeight="1" x14ac:dyDescent="0.25"/>
    <row r="401" ht="15" hidden="1" customHeight="1" x14ac:dyDescent="0.25"/>
    <row r="402" ht="15" hidden="1" customHeight="1" x14ac:dyDescent="0.25"/>
    <row r="403" ht="15" hidden="1" customHeight="1" x14ac:dyDescent="0.25"/>
    <row r="404" ht="15" hidden="1" customHeight="1" x14ac:dyDescent="0.25"/>
    <row r="405" ht="15" hidden="1" customHeight="1" x14ac:dyDescent="0.25"/>
    <row r="406" ht="15" hidden="1" customHeight="1" x14ac:dyDescent="0.25"/>
    <row r="407" ht="15" hidden="1" customHeight="1" x14ac:dyDescent="0.25"/>
    <row r="408" ht="15" hidden="1" customHeight="1" x14ac:dyDescent="0.25"/>
    <row r="409" ht="15" hidden="1" customHeight="1" x14ac:dyDescent="0.25"/>
    <row r="410" ht="15" hidden="1" customHeight="1" x14ac:dyDescent="0.25"/>
    <row r="411" ht="15" hidden="1" customHeight="1" x14ac:dyDescent="0.25"/>
    <row r="412" ht="15" hidden="1" customHeight="1" x14ac:dyDescent="0.25"/>
    <row r="413" ht="15" hidden="1" customHeight="1" x14ac:dyDescent="0.25"/>
    <row r="414" ht="15" hidden="1" customHeight="1" x14ac:dyDescent="0.25"/>
    <row r="415" ht="15" hidden="1" customHeight="1" x14ac:dyDescent="0.25"/>
    <row r="416" ht="15" hidden="1" customHeight="1" x14ac:dyDescent="0.25"/>
    <row r="417" ht="15" hidden="1" customHeight="1" x14ac:dyDescent="0.25"/>
    <row r="418" ht="15" hidden="1" customHeight="1" x14ac:dyDescent="0.25"/>
    <row r="419" ht="15" hidden="1" customHeight="1" x14ac:dyDescent="0.25"/>
    <row r="420" ht="15" hidden="1" customHeight="1" x14ac:dyDescent="0.25"/>
    <row r="421" ht="15" hidden="1" customHeight="1" x14ac:dyDescent="0.25"/>
    <row r="422" ht="15" hidden="1" customHeight="1" x14ac:dyDescent="0.25"/>
    <row r="423" ht="15" hidden="1" customHeight="1" x14ac:dyDescent="0.25"/>
    <row r="424" ht="15" hidden="1" customHeight="1" x14ac:dyDescent="0.25"/>
    <row r="425" ht="15" hidden="1" customHeight="1" x14ac:dyDescent="0.25"/>
    <row r="426" ht="15" hidden="1" customHeight="1" x14ac:dyDescent="0.25"/>
    <row r="427" ht="15" hidden="1" customHeight="1" x14ac:dyDescent="0.25"/>
    <row r="428" ht="15" hidden="1" customHeight="1" x14ac:dyDescent="0.25"/>
    <row r="429" ht="15" hidden="1" customHeight="1" x14ac:dyDescent="0.25"/>
    <row r="430" ht="15" hidden="1" customHeight="1" x14ac:dyDescent="0.25"/>
    <row r="431" ht="15" hidden="1" customHeight="1" x14ac:dyDescent="0.25"/>
    <row r="432" ht="15" hidden="1" customHeight="1" x14ac:dyDescent="0.25"/>
    <row r="433" ht="15" hidden="1" customHeight="1" x14ac:dyDescent="0.25"/>
    <row r="434" ht="15" hidden="1" customHeight="1" x14ac:dyDescent="0.25"/>
    <row r="435" ht="15" hidden="1" customHeight="1" x14ac:dyDescent="0.25"/>
    <row r="436" ht="15" hidden="1" customHeight="1" x14ac:dyDescent="0.25"/>
    <row r="437" ht="15" hidden="1" customHeight="1" x14ac:dyDescent="0.25"/>
    <row r="438" ht="15" hidden="1" customHeight="1" x14ac:dyDescent="0.25"/>
    <row r="439" ht="15" hidden="1" customHeight="1" x14ac:dyDescent="0.25"/>
    <row r="440" ht="15" hidden="1" customHeight="1" x14ac:dyDescent="0.25"/>
    <row r="441" ht="15" hidden="1" customHeight="1" x14ac:dyDescent="0.25"/>
    <row r="442" ht="15" hidden="1" customHeight="1" x14ac:dyDescent="0.25"/>
    <row r="443" ht="15" hidden="1" customHeight="1" x14ac:dyDescent="0.25"/>
    <row r="444" ht="15" hidden="1" customHeight="1" x14ac:dyDescent="0.25"/>
    <row r="445" ht="15" hidden="1" customHeight="1" x14ac:dyDescent="0.25"/>
    <row r="446" ht="15" hidden="1" customHeight="1" x14ac:dyDescent="0.25"/>
    <row r="447" ht="15" hidden="1" customHeight="1" x14ac:dyDescent="0.25"/>
    <row r="448" ht="15" hidden="1" customHeight="1" x14ac:dyDescent="0.25"/>
    <row r="449" ht="15" hidden="1" customHeight="1" x14ac:dyDescent="0.25"/>
    <row r="450" ht="15" hidden="1" customHeight="1" x14ac:dyDescent="0.25"/>
    <row r="451" ht="15" hidden="1" customHeight="1" x14ac:dyDescent="0.25"/>
    <row r="452" ht="15" hidden="1" customHeight="1" x14ac:dyDescent="0.25"/>
    <row r="453" ht="15" hidden="1" customHeight="1" x14ac:dyDescent="0.25"/>
    <row r="454" ht="15" hidden="1" customHeight="1" x14ac:dyDescent="0.25"/>
    <row r="455" ht="15" hidden="1" customHeight="1" x14ac:dyDescent="0.25"/>
    <row r="456" ht="15" hidden="1" customHeight="1" x14ac:dyDescent="0.25"/>
    <row r="457" ht="15" hidden="1" customHeight="1" x14ac:dyDescent="0.25"/>
    <row r="458" ht="15" hidden="1" customHeight="1" x14ac:dyDescent="0.25"/>
    <row r="459" ht="15" hidden="1" customHeight="1" x14ac:dyDescent="0.25"/>
    <row r="460" ht="15" hidden="1" customHeight="1" x14ac:dyDescent="0.25"/>
    <row r="461" ht="15" hidden="1" customHeight="1" x14ac:dyDescent="0.25"/>
    <row r="462" ht="15" hidden="1" customHeight="1" x14ac:dyDescent="0.25"/>
    <row r="463" ht="15" hidden="1" customHeight="1" x14ac:dyDescent="0.25"/>
    <row r="464" ht="15" hidden="1" customHeight="1" x14ac:dyDescent="0.25"/>
    <row r="465" ht="15" hidden="1" customHeight="1" x14ac:dyDescent="0.25"/>
    <row r="466" ht="15" hidden="1" customHeight="1" x14ac:dyDescent="0.25"/>
    <row r="467" ht="15" hidden="1" customHeight="1" x14ac:dyDescent="0.25"/>
    <row r="468" ht="15" hidden="1" customHeight="1" x14ac:dyDescent="0.25"/>
    <row r="469" ht="15" hidden="1" customHeight="1" x14ac:dyDescent="0.25"/>
    <row r="470" ht="15" hidden="1" customHeight="1" x14ac:dyDescent="0.25"/>
    <row r="471" ht="15" hidden="1" customHeight="1" x14ac:dyDescent="0.25"/>
    <row r="472" ht="15" hidden="1" customHeight="1" x14ac:dyDescent="0.25"/>
    <row r="473" ht="15" hidden="1" customHeight="1" x14ac:dyDescent="0.25"/>
    <row r="474" ht="15" hidden="1" customHeight="1" x14ac:dyDescent="0.25"/>
    <row r="475" ht="15" hidden="1" customHeight="1" x14ac:dyDescent="0.25"/>
    <row r="476" ht="15" hidden="1" customHeight="1" x14ac:dyDescent="0.25"/>
    <row r="477" ht="15" hidden="1" customHeight="1" x14ac:dyDescent="0.25"/>
    <row r="478" ht="15" hidden="1" customHeight="1" x14ac:dyDescent="0.25"/>
    <row r="479" ht="15" hidden="1" customHeight="1" x14ac:dyDescent="0.25"/>
    <row r="480" ht="15" hidden="1" customHeight="1" x14ac:dyDescent="0.25"/>
    <row r="481" ht="15" hidden="1" customHeight="1" x14ac:dyDescent="0.25"/>
    <row r="482" ht="15" hidden="1" customHeight="1" x14ac:dyDescent="0.25"/>
    <row r="483" ht="15" hidden="1" customHeight="1" x14ac:dyDescent="0.25"/>
    <row r="484" ht="15" hidden="1" customHeight="1" x14ac:dyDescent="0.25"/>
    <row r="485" ht="15" hidden="1" customHeight="1" x14ac:dyDescent="0.25"/>
    <row r="486" ht="15" hidden="1" customHeight="1" x14ac:dyDescent="0.25"/>
    <row r="487" ht="15" hidden="1" customHeight="1" x14ac:dyDescent="0.25"/>
    <row r="488" ht="15" hidden="1" customHeight="1" x14ac:dyDescent="0.25"/>
    <row r="489" ht="15" hidden="1" customHeight="1" x14ac:dyDescent="0.25"/>
    <row r="490" ht="15" hidden="1" customHeight="1" x14ac:dyDescent="0.25"/>
    <row r="491" ht="15" hidden="1" customHeight="1" x14ac:dyDescent="0.25"/>
    <row r="492" ht="15" hidden="1" customHeight="1" x14ac:dyDescent="0.25"/>
    <row r="493" ht="15" hidden="1" customHeight="1" x14ac:dyDescent="0.25"/>
    <row r="494" ht="15" hidden="1" customHeight="1" x14ac:dyDescent="0.25"/>
    <row r="495" ht="15" hidden="1" customHeight="1" x14ac:dyDescent="0.25"/>
    <row r="496" ht="15" hidden="1" customHeight="1" x14ac:dyDescent="0.25"/>
    <row r="497" ht="15" hidden="1" customHeight="1" x14ac:dyDescent="0.25"/>
    <row r="498" ht="15" hidden="1" customHeight="1" x14ac:dyDescent="0.25"/>
    <row r="499" ht="15" hidden="1" customHeight="1" x14ac:dyDescent="0.25"/>
    <row r="500" ht="15" hidden="1" customHeight="1" x14ac:dyDescent="0.25"/>
    <row r="501" ht="15" hidden="1" customHeight="1" x14ac:dyDescent="0.25"/>
    <row r="502" ht="15" hidden="1" customHeight="1" x14ac:dyDescent="0.25"/>
    <row r="503" ht="15" hidden="1" customHeight="1" x14ac:dyDescent="0.25"/>
    <row r="504" ht="15" hidden="1" customHeight="1" x14ac:dyDescent="0.25"/>
    <row r="505" ht="15" hidden="1" customHeight="1" x14ac:dyDescent="0.25"/>
    <row r="506" ht="15" hidden="1" customHeight="1" x14ac:dyDescent="0.25"/>
    <row r="507" ht="15" hidden="1" customHeight="1" x14ac:dyDescent="0.25"/>
    <row r="508" ht="15" hidden="1" customHeight="1" x14ac:dyDescent="0.25"/>
    <row r="509" ht="15" hidden="1" customHeight="1" x14ac:dyDescent="0.25"/>
    <row r="510" ht="15" hidden="1" customHeight="1" x14ac:dyDescent="0.25"/>
    <row r="511" ht="15" hidden="1" customHeight="1" x14ac:dyDescent="0.25"/>
    <row r="512" ht="15" hidden="1" customHeight="1" x14ac:dyDescent="0.25"/>
    <row r="513" ht="15" hidden="1" customHeight="1" x14ac:dyDescent="0.25"/>
    <row r="514" ht="15" hidden="1" customHeight="1" x14ac:dyDescent="0.25"/>
    <row r="515" ht="15" hidden="1" customHeight="1" x14ac:dyDescent="0.25"/>
    <row r="516" ht="15" hidden="1" customHeight="1" x14ac:dyDescent="0.25"/>
    <row r="517" ht="15" hidden="1" customHeight="1" x14ac:dyDescent="0.25"/>
    <row r="518" ht="15" hidden="1" customHeight="1" x14ac:dyDescent="0.25"/>
    <row r="519" ht="15" hidden="1" customHeight="1" x14ac:dyDescent="0.25"/>
    <row r="520" ht="15" hidden="1" customHeight="1" x14ac:dyDescent="0.25"/>
    <row r="521" ht="15" hidden="1" customHeight="1" x14ac:dyDescent="0.25"/>
    <row r="522" ht="15" hidden="1" customHeight="1" x14ac:dyDescent="0.25"/>
    <row r="523" ht="15" hidden="1" customHeight="1" x14ac:dyDescent="0.25"/>
    <row r="524" ht="15" hidden="1" customHeight="1" x14ac:dyDescent="0.25"/>
    <row r="525" ht="15" hidden="1" customHeight="1" x14ac:dyDescent="0.25"/>
    <row r="526" ht="15" hidden="1" customHeight="1" x14ac:dyDescent="0.25"/>
    <row r="527" ht="15" hidden="1" customHeight="1" x14ac:dyDescent="0.25"/>
    <row r="528" ht="15" hidden="1" customHeight="1" x14ac:dyDescent="0.25"/>
    <row r="529" ht="15" hidden="1" customHeight="1" x14ac:dyDescent="0.25"/>
    <row r="530" ht="15" hidden="1" customHeight="1" x14ac:dyDescent="0.25"/>
    <row r="531" ht="15" hidden="1" customHeight="1" x14ac:dyDescent="0.25"/>
    <row r="532" ht="15" hidden="1" customHeight="1" x14ac:dyDescent="0.25"/>
    <row r="533" ht="15" hidden="1" customHeight="1" x14ac:dyDescent="0.25"/>
    <row r="534" ht="15" hidden="1" customHeight="1" x14ac:dyDescent="0.25"/>
    <row r="535" ht="15" hidden="1" customHeight="1" x14ac:dyDescent="0.25"/>
    <row r="536" ht="15" hidden="1" customHeight="1" x14ac:dyDescent="0.25"/>
    <row r="537" ht="15" hidden="1" customHeight="1" x14ac:dyDescent="0.25"/>
    <row r="538" ht="15" hidden="1" customHeight="1" x14ac:dyDescent="0.25"/>
    <row r="539" ht="15" hidden="1" customHeight="1" x14ac:dyDescent="0.25"/>
    <row r="540" ht="15" hidden="1" customHeight="1" x14ac:dyDescent="0.25"/>
    <row r="541" ht="15" hidden="1" customHeight="1" x14ac:dyDescent="0.25"/>
    <row r="542" ht="15" hidden="1" customHeight="1" x14ac:dyDescent="0.25"/>
    <row r="543" ht="15" hidden="1" customHeight="1" x14ac:dyDescent="0.25"/>
    <row r="544" ht="15" hidden="1" customHeight="1" x14ac:dyDescent="0.25"/>
    <row r="545" ht="15" hidden="1" customHeight="1" x14ac:dyDescent="0.25"/>
    <row r="546" ht="15" hidden="1" customHeight="1" x14ac:dyDescent="0.25"/>
    <row r="547" ht="15" hidden="1" customHeight="1" x14ac:dyDescent="0.25"/>
    <row r="548" ht="15" hidden="1" customHeight="1" x14ac:dyDescent="0.25"/>
    <row r="549" ht="15" hidden="1" customHeight="1" x14ac:dyDescent="0.25"/>
    <row r="550" ht="15" hidden="1" customHeight="1" x14ac:dyDescent="0.25"/>
    <row r="551" ht="15" hidden="1" customHeight="1" x14ac:dyDescent="0.25"/>
    <row r="552" ht="15" hidden="1" customHeight="1" x14ac:dyDescent="0.25"/>
    <row r="553" ht="15" hidden="1" customHeight="1" x14ac:dyDescent="0.25"/>
    <row r="554" ht="15" hidden="1" customHeight="1" x14ac:dyDescent="0.25"/>
    <row r="555" ht="15" hidden="1" customHeight="1" x14ac:dyDescent="0.25"/>
    <row r="556" ht="15" hidden="1" customHeight="1" x14ac:dyDescent="0.25"/>
    <row r="557" ht="15" hidden="1" customHeight="1" x14ac:dyDescent="0.25"/>
    <row r="558" ht="15" hidden="1" customHeight="1" x14ac:dyDescent="0.25"/>
    <row r="559" ht="15" hidden="1" customHeight="1" x14ac:dyDescent="0.25"/>
    <row r="560" ht="15" hidden="1" customHeight="1" x14ac:dyDescent="0.25"/>
    <row r="561" ht="15" hidden="1" customHeight="1" x14ac:dyDescent="0.25"/>
    <row r="562" ht="15" hidden="1" customHeight="1" x14ac:dyDescent="0.25"/>
    <row r="563" ht="15" hidden="1" customHeight="1" x14ac:dyDescent="0.25"/>
    <row r="564" ht="15" hidden="1" customHeight="1" x14ac:dyDescent="0.25"/>
    <row r="565" ht="15" hidden="1" customHeight="1" x14ac:dyDescent="0.25"/>
    <row r="566" ht="15" hidden="1" customHeight="1" x14ac:dyDescent="0.25"/>
    <row r="567" ht="15" hidden="1" customHeight="1" x14ac:dyDescent="0.25"/>
    <row r="568" ht="15" hidden="1" customHeight="1" x14ac:dyDescent="0.25"/>
    <row r="569" ht="15" hidden="1" customHeight="1" x14ac:dyDescent="0.25"/>
    <row r="570" ht="15" hidden="1" customHeight="1" x14ac:dyDescent="0.25"/>
    <row r="571" ht="15" hidden="1" customHeight="1" x14ac:dyDescent="0.25"/>
    <row r="572" ht="15" hidden="1" customHeight="1" x14ac:dyDescent="0.25"/>
    <row r="573" ht="15" hidden="1" customHeight="1" x14ac:dyDescent="0.25"/>
    <row r="574" ht="15" hidden="1" customHeight="1" x14ac:dyDescent="0.25"/>
    <row r="575" ht="15" hidden="1" customHeight="1" x14ac:dyDescent="0.25"/>
    <row r="576" ht="15" hidden="1" customHeight="1" x14ac:dyDescent="0.25"/>
    <row r="577" ht="15" hidden="1" customHeight="1" x14ac:dyDescent="0.25"/>
    <row r="578" ht="15" hidden="1" customHeight="1" x14ac:dyDescent="0.25"/>
    <row r="579" ht="15" hidden="1" customHeight="1" x14ac:dyDescent="0.25"/>
    <row r="580" ht="15" hidden="1" customHeight="1" x14ac:dyDescent="0.25"/>
    <row r="581" ht="15" hidden="1" customHeight="1" x14ac:dyDescent="0.25"/>
    <row r="582" ht="15" hidden="1" customHeight="1" x14ac:dyDescent="0.25"/>
    <row r="583" ht="15" hidden="1" customHeight="1" x14ac:dyDescent="0.25"/>
    <row r="584" ht="15" hidden="1" customHeight="1" x14ac:dyDescent="0.25"/>
    <row r="585" ht="15" hidden="1" customHeight="1" x14ac:dyDescent="0.25"/>
    <row r="586" ht="15" hidden="1" customHeight="1" x14ac:dyDescent="0.25"/>
    <row r="587" ht="15" hidden="1" customHeight="1" x14ac:dyDescent="0.25"/>
    <row r="588" ht="15" hidden="1" customHeight="1" x14ac:dyDescent="0.25"/>
    <row r="589" ht="15" hidden="1" customHeight="1" x14ac:dyDescent="0.25"/>
  </sheetData>
  <mergeCells count="5">
    <mergeCell ref="B1:C1"/>
    <mergeCell ref="B2:C2"/>
    <mergeCell ref="B7:C7"/>
    <mergeCell ref="I12:J12"/>
    <mergeCell ref="B19:C19"/>
  </mergeCells>
  <conditionalFormatting sqref="C5">
    <cfRule type="expression" dxfId="5" priority="2">
      <formula>$C$4="Cały rok"</formula>
    </cfRule>
    <cfRule type="expression" dxfId="4" priority="3">
      <formula>$C$4="nie cały rok"</formula>
    </cfRule>
  </conditionalFormatting>
  <conditionalFormatting sqref="C8:C11">
    <cfRule type="expression" dxfId="3" priority="1">
      <formula>$C$6="dane za ubiegły rok"</formula>
    </cfRule>
  </conditionalFormatting>
  <dataValidations count="5">
    <dataValidation type="list" allowBlank="1" showInputMessage="1" showErrorMessage="1" sqref="E18" xr:uid="{00000000-0002-0000-0200-000000000000}">
      <formula1>$E$16</formula1>
    </dataValidation>
    <dataValidation type="list" allowBlank="1" showInputMessage="1" showErrorMessage="1" sqref="C4" xr:uid="{00000000-0002-0000-0200-000001000000}">
      <formula1>"Cały rok,Nie cały rok"</formula1>
    </dataValidation>
    <dataValidation type="date" operator="greaterThan" allowBlank="1" showInputMessage="1" showErrorMessage="1" sqref="C3 C5" xr:uid="{00000000-0002-0000-0200-000002000000}">
      <formula1>36526</formula1>
    </dataValidation>
    <dataValidation type="decimal" allowBlank="1" showInputMessage="1" showErrorMessage="1" sqref="C10:C12 C15:C16" xr:uid="{00000000-0002-0000-0200-000003000000}">
      <formula1>0</formula1>
      <formula2>9999999.99</formula2>
    </dataValidation>
    <dataValidation type="decimal" allowBlank="1" showInputMessage="1" showErrorMessage="1" sqref="C8:C9 C13:C14" xr:uid="{00000000-0002-0000-0200-000004000000}">
      <formula1>0</formula1>
      <formula2>99999999.99</formula2>
    </dataValidation>
  </dataValidations>
  <hyperlinks>
    <hyperlink ref="E3" location="'Dane pracownika'!A1" display="___Dane pracownika na wydrukach___" xr:uid="{00000000-0004-0000-0200-000000000000}"/>
    <hyperlink ref="E4" location="Dokumenty!A1" display="___Dokumenty___" xr:uid="{00000000-0004-0000-0200-000001000000}"/>
    <hyperlink ref="E6" location="Ubezpieczenie!A1" display="Dane do wydruku harmonogramu spłaty - ubezpieczenie" xr:uid="{00000000-0004-0000-0200-000002000000}"/>
    <hyperlink ref="E7" location="'Harmonogram ubezp'!A1" display="Harmonogram skrócony - ubezpieczenie" xr:uid="{00000000-0004-0000-0200-000003000000}"/>
    <hyperlink ref="E10" location="'Symulacja zdolności'!A1" display="Symulacja zdolności" xr:uid="{00000000-0004-0000-0200-000004000000}"/>
    <hyperlink ref="E8" location="KPiR_kalkulator!A1" display="Symulacja dochodu - KPiR" xr:uid="{00000000-0004-0000-0200-000005000000}"/>
    <hyperlink ref="E9" location="Ryczałt_kalkulator!A1" display="Symulacja dochodu - Ryczałt" xr:uid="{00000000-0004-0000-0200-000006000000}"/>
    <hyperlink ref="E11" location="WM!A1" display="Symulacja zdolności - wspólnoty mieszkaniowe" xr:uid="{00000000-0004-0000-0200-000007000000}"/>
    <hyperlink ref="E12" location="'Symulacja Linia_Karta kredytowa'!A1" display="Symulacja kosztów obsługi linii/karty kredytowej" xr:uid="{00000000-0004-0000-0200-000008000000}"/>
    <hyperlink ref="E13" location="'Symulacja Pożyczka + WM'!A1" display="Symulacja Pożyczka + WM " xr:uid="{00000000-0004-0000-0200-000009000000}"/>
  </hyperlinks>
  <pageMargins left="0.11811023622047245" right="0.11811023622047245" top="0.74803149606299213" bottom="0.74803149606299213" header="0.31496062992125984" footer="0.31496062992125984"/>
  <pageSetup paperSize="9" scale="6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greaterThan" allowBlank="1" showInputMessage="1" showErrorMessage="1" xr:uid="{00000000-0002-0000-0200-000005000000}">
          <x14:formula1>
            <xm:f>IF($C$4="cały rok",IF(AND(MONTH($C$3)&gt;1,MONTH($C$3)&lt;=4),'KPIR stare'!$M$3,IF(DAY($C$3)&gt;20,'KPIR stare'!$K$5,'KPIR stare'!$K$5:$K$6)),IF(DAY($C$3)&gt;20,'KPIR stare'!$K$5,'KPIR stare'!$K$5:$K$6))</xm:f>
          </x14:formula1>
          <xm:sqref>C6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1"/>
  <dimension ref="A1:P41"/>
  <sheetViews>
    <sheetView topLeftCell="B1" zoomScale="80" zoomScaleNormal="80" workbookViewId="0">
      <selection activeCell="G14" sqref="G14"/>
    </sheetView>
  </sheetViews>
  <sheetFormatPr defaultRowHeight="15" x14ac:dyDescent="0.25"/>
  <cols>
    <col min="2" max="2" width="44" customWidth="1"/>
    <col min="3" max="3" width="18.42578125" customWidth="1"/>
    <col min="4" max="4" width="18.140625" customWidth="1"/>
    <col min="5" max="5" width="21.7109375" customWidth="1"/>
    <col min="6" max="6" width="20.140625" customWidth="1"/>
    <col min="7" max="7" width="31" customWidth="1"/>
    <col min="8" max="8" width="24" customWidth="1"/>
    <col min="9" max="9" width="18.140625" customWidth="1"/>
    <col min="10" max="10" width="15.7109375" customWidth="1"/>
    <col min="11" max="11" width="20.140625" customWidth="1"/>
  </cols>
  <sheetData>
    <row r="1" spans="2:16" x14ac:dyDescent="0.25">
      <c r="I1" s="1"/>
    </row>
    <row r="2" spans="2:16" x14ac:dyDescent="0.25">
      <c r="C2" s="21" t="s">
        <v>16</v>
      </c>
      <c r="D2" s="21" t="s">
        <v>17</v>
      </c>
    </row>
    <row r="3" spans="2:16" x14ac:dyDescent="0.25">
      <c r="B3" s="11" t="s">
        <v>18</v>
      </c>
      <c r="C3" s="23">
        <f>STARY!C3</f>
        <v>43330</v>
      </c>
      <c r="D3" s="21"/>
      <c r="I3" s="5" t="s">
        <v>19</v>
      </c>
      <c r="J3" s="5" t="s">
        <v>20</v>
      </c>
      <c r="M3" t="s">
        <v>21</v>
      </c>
      <c r="N3">
        <v>0</v>
      </c>
    </row>
    <row r="4" spans="2:16" x14ac:dyDescent="0.25">
      <c r="D4" s="21"/>
      <c r="I4" s="5">
        <f>DAY(C3)</f>
        <v>18</v>
      </c>
      <c r="J4" s="5">
        <f>MONTH(C3)</f>
        <v>8</v>
      </c>
      <c r="K4" s="14" t="str">
        <f>VLOOKUP($J$4,N4:P15,3)</f>
        <v>sierpień</v>
      </c>
      <c r="M4" t="s">
        <v>25</v>
      </c>
      <c r="N4" s="13">
        <v>1</v>
      </c>
      <c r="O4">
        <v>12</v>
      </c>
      <c r="P4" t="s">
        <v>25</v>
      </c>
    </row>
    <row r="5" spans="2:16" x14ac:dyDescent="0.25">
      <c r="D5" s="21"/>
      <c r="J5">
        <f>VLOOKUP(J4,N4:O15,2,FALSE)</f>
        <v>7</v>
      </c>
      <c r="K5" s="14" t="str">
        <f>VLOOKUP($J$5,N4:P16,3)</f>
        <v>lipiec</v>
      </c>
      <c r="M5" t="s">
        <v>27</v>
      </c>
      <c r="N5" s="13">
        <v>2</v>
      </c>
      <c r="O5">
        <v>1</v>
      </c>
      <c r="P5" t="s">
        <v>27</v>
      </c>
    </row>
    <row r="6" spans="2:16" x14ac:dyDescent="0.25">
      <c r="B6" s="11" t="s">
        <v>29</v>
      </c>
      <c r="C6" s="57" t="str">
        <f>STARY!C6</f>
        <v>lipiec</v>
      </c>
      <c r="D6" s="21"/>
      <c r="J6">
        <f>VLOOKUP(J5,N4:O15,2,FALSE)</f>
        <v>6</v>
      </c>
      <c r="K6" s="14" t="str">
        <f>VLOOKUP($J$6,N3:P17,3)</f>
        <v>czerwiec</v>
      </c>
      <c r="M6" t="s">
        <v>30</v>
      </c>
      <c r="N6" s="13">
        <v>3</v>
      </c>
      <c r="O6">
        <v>2</v>
      </c>
      <c r="P6" t="s">
        <v>30</v>
      </c>
    </row>
    <row r="7" spans="2:16" x14ac:dyDescent="0.25">
      <c r="B7" s="35" t="s">
        <v>32</v>
      </c>
      <c r="C7" s="36" t="str">
        <f>STARY!C4</f>
        <v>Cały rok</v>
      </c>
      <c r="E7" t="s">
        <v>34</v>
      </c>
      <c r="M7" t="s">
        <v>35</v>
      </c>
      <c r="N7" s="13">
        <v>4</v>
      </c>
      <c r="O7">
        <v>3</v>
      </c>
      <c r="P7" t="s">
        <v>35</v>
      </c>
    </row>
    <row r="8" spans="2:16" x14ac:dyDescent="0.25">
      <c r="B8" s="35" t="s">
        <v>37</v>
      </c>
      <c r="C8" s="37">
        <f>STARY!C5</f>
        <v>42005</v>
      </c>
      <c r="D8">
        <f>MONTH(C8)</f>
        <v>1</v>
      </c>
      <c r="E8" t="s">
        <v>33</v>
      </c>
      <c r="M8" t="s">
        <v>38</v>
      </c>
      <c r="N8" s="13">
        <v>5</v>
      </c>
      <c r="O8">
        <v>4</v>
      </c>
      <c r="P8" t="s">
        <v>38</v>
      </c>
    </row>
    <row r="9" spans="2:16" x14ac:dyDescent="0.25">
      <c r="B9" s="38" t="s">
        <v>40</v>
      </c>
      <c r="C9" s="120">
        <f>13-D8</f>
        <v>12</v>
      </c>
      <c r="D9" s="36"/>
      <c r="E9" s="121"/>
      <c r="M9" t="s">
        <v>41</v>
      </c>
      <c r="N9" s="13">
        <v>6</v>
      </c>
      <c r="O9">
        <v>5</v>
      </c>
      <c r="P9" t="s">
        <v>41</v>
      </c>
    </row>
    <row r="10" spans="2:16" x14ac:dyDescent="0.25">
      <c r="B10" s="39" t="s">
        <v>43</v>
      </c>
      <c r="C10" s="36">
        <f>IF(AND(MONTH(C3)=1,DAY(C3)&gt;=1,DAY(C3)&lt;=20),0,VLOOKUP($C$6,M3:N15,2,FALSE))</f>
        <v>7</v>
      </c>
      <c r="M10" t="s">
        <v>44</v>
      </c>
      <c r="N10" s="13">
        <v>7</v>
      </c>
      <c r="O10">
        <v>6</v>
      </c>
      <c r="P10" t="s">
        <v>44</v>
      </c>
    </row>
    <row r="11" spans="2:16" x14ac:dyDescent="0.25">
      <c r="B11" s="16"/>
      <c r="M11" t="s">
        <v>46</v>
      </c>
      <c r="N11" s="13">
        <v>8</v>
      </c>
      <c r="O11">
        <v>7</v>
      </c>
      <c r="P11" t="s">
        <v>46</v>
      </c>
    </row>
    <row r="12" spans="2:16" x14ac:dyDescent="0.25">
      <c r="B12" s="35" t="s">
        <v>48</v>
      </c>
      <c r="C12" s="41">
        <f>STARY!C8</f>
        <v>12000</v>
      </c>
      <c r="J12" s="2"/>
      <c r="M12" t="s">
        <v>49</v>
      </c>
      <c r="N12" s="13">
        <v>9</v>
      </c>
      <c r="O12">
        <v>8</v>
      </c>
      <c r="P12" t="s">
        <v>49</v>
      </c>
    </row>
    <row r="13" spans="2:16" x14ac:dyDescent="0.25">
      <c r="B13" s="35" t="s">
        <v>51</v>
      </c>
      <c r="C13" s="41">
        <f>STARY!C9</f>
        <v>1200</v>
      </c>
      <c r="M13" t="s">
        <v>52</v>
      </c>
      <c r="N13" s="13">
        <v>10</v>
      </c>
      <c r="O13">
        <v>9</v>
      </c>
      <c r="P13" t="s">
        <v>52</v>
      </c>
    </row>
    <row r="14" spans="2:16" x14ac:dyDescent="0.25">
      <c r="B14" s="35" t="s">
        <v>105</v>
      </c>
      <c r="C14" s="41">
        <f>STARY!C10</f>
        <v>0</v>
      </c>
      <c r="M14" t="s">
        <v>55</v>
      </c>
      <c r="N14" s="13">
        <v>11</v>
      </c>
      <c r="O14">
        <v>10</v>
      </c>
      <c r="P14" t="s">
        <v>55</v>
      </c>
    </row>
    <row r="15" spans="2:16" x14ac:dyDescent="0.25">
      <c r="B15" s="35" t="s">
        <v>54</v>
      </c>
      <c r="C15" s="41">
        <f>STARY!C11</f>
        <v>0</v>
      </c>
      <c r="M15" t="s">
        <v>57</v>
      </c>
      <c r="N15" s="13">
        <v>12</v>
      </c>
      <c r="O15">
        <v>11</v>
      </c>
      <c r="P15" t="s">
        <v>21</v>
      </c>
    </row>
    <row r="16" spans="2:16" x14ac:dyDescent="0.25">
      <c r="B16" s="16"/>
    </row>
    <row r="17" spans="2:9" x14ac:dyDescent="0.25">
      <c r="B17" s="42" t="s">
        <v>59</v>
      </c>
      <c r="C17" s="5">
        <f>IF(C12-C13&lt;=0,0,0.19)</f>
        <v>0.19</v>
      </c>
    </row>
    <row r="18" spans="2:9" x14ac:dyDescent="0.25">
      <c r="B18" s="16"/>
    </row>
    <row r="19" spans="2:9" x14ac:dyDescent="0.25">
      <c r="B19" s="35" t="s">
        <v>60</v>
      </c>
      <c r="C19" s="41">
        <f>STARY!C13</f>
        <v>20000</v>
      </c>
    </row>
    <row r="20" spans="2:9" x14ac:dyDescent="0.25">
      <c r="B20" s="35" t="s">
        <v>61</v>
      </c>
      <c r="C20" s="41">
        <f>STARY!C14</f>
        <v>0</v>
      </c>
    </row>
    <row r="21" spans="2:9" x14ac:dyDescent="0.25">
      <c r="B21" s="35" t="s">
        <v>105</v>
      </c>
      <c r="C21" s="41">
        <f>STARY!C15</f>
        <v>0</v>
      </c>
    </row>
    <row r="22" spans="2:9" ht="15.75" thickBot="1" x14ac:dyDescent="0.3">
      <c r="B22" s="35" t="s">
        <v>62</v>
      </c>
      <c r="C22" s="41">
        <f>STARY!C16</f>
        <v>0</v>
      </c>
    </row>
    <row r="23" spans="2:9" x14ac:dyDescent="0.25">
      <c r="B23" s="96" t="s">
        <v>104</v>
      </c>
      <c r="C23" s="98" t="s">
        <v>103</v>
      </c>
      <c r="D23" s="97" t="s">
        <v>102</v>
      </c>
      <c r="E23" s="94" t="s">
        <v>101</v>
      </c>
      <c r="G23" s="96" t="s">
        <v>100</v>
      </c>
      <c r="H23" s="95" t="s">
        <v>99</v>
      </c>
      <c r="I23" s="94" t="s">
        <v>64</v>
      </c>
    </row>
    <row r="24" spans="2:9" x14ac:dyDescent="0.25">
      <c r="B24" s="93" t="s">
        <v>65</v>
      </c>
      <c r="C24" s="92">
        <f>((C19-C20)*(1-C29)+C21+C22)/11</f>
        <v>1472.727272727273</v>
      </c>
      <c r="D24" s="92">
        <f>((C19-C20)*(1-C29)+C21+C22)/12</f>
        <v>1350.0000000000002</v>
      </c>
      <c r="E24" s="91">
        <f>IF(AND(MONTH(C3)=1,DAY(C3)&lt;=20,C6="listopad"),C24,D24)</f>
        <v>1350.0000000000002</v>
      </c>
      <c r="G24" s="86" t="s">
        <v>65</v>
      </c>
      <c r="H24" s="85">
        <f>((C19-C20)*(1-C29)+C21+C22)/IF(AND(MONTH(C3)=1,DAY(C3)&lt;=20,C6="listopad"),C9-1,C9)</f>
        <v>1350.0000000000002</v>
      </c>
      <c r="I24" s="84">
        <f>C19/IF(AND(MONTH(C3)=1,DAY(C3)&lt;=20,C6="listopad"),C9-1,C9)</f>
        <v>1666.6666666666667</v>
      </c>
    </row>
    <row r="25" spans="2:9" x14ac:dyDescent="0.25">
      <c r="B25" s="89" t="s">
        <v>66</v>
      </c>
      <c r="C25" s="90"/>
      <c r="D25" s="88">
        <f>((C12-C13)*(1-C17)+C14+C15)/C10</f>
        <v>1249.7142857142858</v>
      </c>
      <c r="E25" s="87"/>
      <c r="G25" s="86" t="s">
        <v>66</v>
      </c>
      <c r="H25" s="85">
        <f>((C12-C13)*(1-C17)+C14+C15)/C10</f>
        <v>1249.7142857142858</v>
      </c>
      <c r="I25" s="84">
        <f>C12/C10</f>
        <v>1714.2857142857142</v>
      </c>
    </row>
    <row r="26" spans="2:9" x14ac:dyDescent="0.25">
      <c r="B26" s="89" t="s">
        <v>67</v>
      </c>
      <c r="C26" s="3"/>
      <c r="D26" s="88">
        <f>((D24*(12-C10))+(D25*C10))/12</f>
        <v>1291.5</v>
      </c>
      <c r="E26" s="87"/>
      <c r="G26" s="86" t="s">
        <v>67</v>
      </c>
      <c r="H26" s="85">
        <f>((H24*C9)+(H25*C10))/(C9+C10)</f>
        <v>1313.0526315789475</v>
      </c>
      <c r="I26" s="84">
        <f>(C12+C19)/(C9+C10)</f>
        <v>1684.2105263157894</v>
      </c>
    </row>
    <row r="27" spans="2:9" ht="15.75" thickBot="1" x14ac:dyDescent="0.3">
      <c r="B27" s="83" t="s">
        <v>98</v>
      </c>
      <c r="C27" s="82"/>
      <c r="D27" s="81">
        <f>IF(OR(C37="roczne",C37="brak badania"),E24,D26)</f>
        <v>1291.5</v>
      </c>
      <c r="E27" s="80"/>
      <c r="G27" s="79" t="s">
        <v>69</v>
      </c>
      <c r="H27" s="78">
        <f>IF(OR(MONTH(C3)=1,AND(MONTH(C3)=2,STARY!C6="dane za ubiegły rok")),H24,H26)</f>
        <v>1313.0526315789475</v>
      </c>
      <c r="I27" s="77">
        <f>IF(OR(MONTH(C3)=1,AND(MONTH(C3)=2,STARY!C6="dane za ubiegły rok")),I24,I26)</f>
        <v>1684.2105263157894</v>
      </c>
    </row>
    <row r="28" spans="2:9" x14ac:dyDescent="0.25">
      <c r="B28" s="49"/>
      <c r="D28" s="76"/>
    </row>
    <row r="29" spans="2:9" x14ac:dyDescent="0.25">
      <c r="B29" s="42" t="s">
        <v>70</v>
      </c>
      <c r="C29" s="5">
        <f>IF(C19-C20&lt;=0,0,0.19)</f>
        <v>0.19</v>
      </c>
    </row>
    <row r="30" spans="2:9" x14ac:dyDescent="0.25">
      <c r="B30" s="38"/>
      <c r="C30" s="2"/>
    </row>
    <row r="31" spans="2:9" x14ac:dyDescent="0.25">
      <c r="B31" s="75" t="s">
        <v>97</v>
      </c>
      <c r="C31" s="74" t="s">
        <v>96</v>
      </c>
      <c r="D31" s="12" t="s">
        <v>95</v>
      </c>
      <c r="E31" s="12" t="s">
        <v>94</v>
      </c>
    </row>
    <row r="32" spans="2:9" x14ac:dyDescent="0.25">
      <c r="B32" s="38" t="s">
        <v>65</v>
      </c>
      <c r="C32" s="73">
        <f>C19/11</f>
        <v>1818.1818181818182</v>
      </c>
      <c r="D32" s="15">
        <f>C19/12</f>
        <v>1666.6666666666667</v>
      </c>
      <c r="E32" s="15">
        <f>IF(AND(MONTH(C3)=1,DAY(C3)&lt;=20,C6="listopad"),C32,D32)</f>
        <v>1666.6666666666667</v>
      </c>
    </row>
    <row r="33" spans="1:9" x14ac:dyDescent="0.25">
      <c r="B33" t="s">
        <v>66</v>
      </c>
      <c r="E33" s="15">
        <f>C12/C10</f>
        <v>1714.2857142857142</v>
      </c>
    </row>
    <row r="34" spans="1:9" x14ac:dyDescent="0.25">
      <c r="B34" t="s">
        <v>67</v>
      </c>
      <c r="E34" s="15">
        <f>((D32*(12-C10))+(E33*C10))/12</f>
        <v>1694.4444444444446</v>
      </c>
    </row>
    <row r="35" spans="1:9" x14ac:dyDescent="0.25">
      <c r="B35" s="12" t="s">
        <v>93</v>
      </c>
      <c r="E35" s="72">
        <f>IF(OR(C37="roczne",C37="brak badania"),E32,E34)</f>
        <v>1694.4444444444446</v>
      </c>
    </row>
    <row r="36" spans="1:9" ht="15.75" thickBot="1" x14ac:dyDescent="0.3">
      <c r="B36" s="12"/>
      <c r="C36" s="12"/>
      <c r="D36" s="12"/>
    </row>
    <row r="37" spans="1:9" x14ac:dyDescent="0.25">
      <c r="A37" s="58"/>
      <c r="B37" s="64" t="s">
        <v>92</v>
      </c>
      <c r="C37" s="71" t="str">
        <f>IF(D41="","brak badania",IF(OR((D41/D40)&gt;1,(D41/D40)&lt;0),"roczne + bieżące","roczne + bieżące"))</f>
        <v>roczne + bieżące</v>
      </c>
      <c r="D37" s="70"/>
      <c r="E37" s="58"/>
      <c r="F37" s="58"/>
      <c r="H37" s="69" t="s">
        <v>91</v>
      </c>
      <c r="I37" s="68">
        <f>IF(C7="cały rok",D27,H27)</f>
        <v>1291.5</v>
      </c>
    </row>
    <row r="38" spans="1:9" ht="15.75" thickBot="1" x14ac:dyDescent="0.3">
      <c r="A38" s="58"/>
      <c r="B38" s="58"/>
      <c r="C38" s="58"/>
      <c r="D38" s="58"/>
      <c r="E38" s="58"/>
      <c r="F38" s="58"/>
      <c r="H38" s="67" t="s">
        <v>90</v>
      </c>
      <c r="I38" s="66">
        <f>IF(C7="cały rok",E35,I27)</f>
        <v>1694.4444444444446</v>
      </c>
    </row>
    <row r="39" spans="1:9" x14ac:dyDescent="0.25">
      <c r="A39" s="58"/>
      <c r="B39" s="99" t="s">
        <v>108</v>
      </c>
      <c r="C39" s="64"/>
      <c r="D39" s="65" t="s">
        <v>89</v>
      </c>
      <c r="E39" s="64"/>
      <c r="F39" s="58"/>
    </row>
    <row r="40" spans="1:9" x14ac:dyDescent="0.25">
      <c r="A40" s="58"/>
      <c r="B40" s="63" t="s">
        <v>65</v>
      </c>
      <c r="C40" s="62"/>
      <c r="D40" s="61">
        <f>((C19-C20)*(1-C29)+C21+C22)/12</f>
        <v>1350.0000000000002</v>
      </c>
      <c r="E40" s="60"/>
      <c r="F40" s="59"/>
    </row>
    <row r="41" spans="1:9" x14ac:dyDescent="0.25">
      <c r="A41" s="58"/>
      <c r="B41" s="58" t="s">
        <v>88</v>
      </c>
      <c r="C41" s="58"/>
      <c r="D41" s="122">
        <f>IF(C10&lt;&gt;0,((C12-C13)*(1-C17)+C14+C15)/C10,"")</f>
        <v>1249.7142857142858</v>
      </c>
      <c r="E41" s="58"/>
      <c r="F41" s="58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7"/>
  <dimension ref="A1:XFC590"/>
  <sheetViews>
    <sheetView showGridLines="0" showRowColHeaders="0" zoomScale="110" zoomScaleNormal="110" workbookViewId="0">
      <selection activeCell="C14" sqref="C14"/>
    </sheetView>
  </sheetViews>
  <sheetFormatPr defaultColWidth="0" defaultRowHeight="0" customHeight="1" zeroHeight="1" x14ac:dyDescent="0.25"/>
  <cols>
    <col min="1" max="1" width="1.42578125" customWidth="1"/>
    <col min="2" max="2" width="48.28515625" customWidth="1"/>
    <col min="3" max="3" width="53.5703125" customWidth="1"/>
    <col min="4" max="4" width="12.42578125" hidden="1" customWidth="1"/>
    <col min="5" max="5" width="53.42578125" hidden="1" customWidth="1"/>
    <col min="6" max="6" width="24.42578125" hidden="1" customWidth="1"/>
    <col min="7" max="7" width="26" hidden="1" customWidth="1"/>
    <col min="8" max="8" width="24.5703125" hidden="1" customWidth="1"/>
    <col min="9" max="9" width="17.42578125" hidden="1" customWidth="1"/>
    <col min="10" max="36" width="9.140625" hidden="1" customWidth="1"/>
    <col min="37" max="103" width="9.140625" style="10" hidden="1" customWidth="1"/>
    <col min="104" max="16383" width="9.140625" hidden="1"/>
    <col min="16384" max="16384" width="5.28515625" hidden="1" customWidth="1"/>
  </cols>
  <sheetData>
    <row r="1" spans="1:11" ht="57.75" customHeight="1" x14ac:dyDescent="0.25">
      <c r="A1" s="9"/>
      <c r="B1" s="194" t="s">
        <v>84</v>
      </c>
      <c r="C1" s="195"/>
      <c r="D1" s="9"/>
      <c r="E1" s="6" t="s">
        <v>2</v>
      </c>
      <c r="F1" s="9"/>
      <c r="G1" s="9"/>
      <c r="H1" s="9"/>
      <c r="I1" s="9"/>
      <c r="K1" s="9"/>
    </row>
    <row r="2" spans="1:11" ht="14.25" customHeight="1" x14ac:dyDescent="0.25">
      <c r="A2" s="123"/>
      <c r="B2" s="196" t="s">
        <v>7</v>
      </c>
      <c r="C2" s="197"/>
      <c r="D2" s="9"/>
      <c r="E2" s="6"/>
      <c r="F2" s="9"/>
      <c r="G2" s="9"/>
      <c r="H2" s="9"/>
      <c r="I2" s="9"/>
      <c r="K2" s="9"/>
    </row>
    <row r="3" spans="1:11" ht="14.25" customHeight="1" x14ac:dyDescent="0.25">
      <c r="A3" s="123"/>
      <c r="B3" s="124" t="s">
        <v>86</v>
      </c>
      <c r="C3" s="142">
        <v>43452</v>
      </c>
      <c r="D3" s="9"/>
      <c r="E3" s="7" t="s">
        <v>0</v>
      </c>
      <c r="F3" s="9"/>
      <c r="G3" s="9"/>
      <c r="H3" s="9"/>
      <c r="I3" s="9"/>
      <c r="K3" s="9"/>
    </row>
    <row r="4" spans="1:11" ht="17.25" hidden="1" customHeight="1" x14ac:dyDescent="0.25">
      <c r="A4" s="123"/>
      <c r="B4" s="124" t="s">
        <v>77</v>
      </c>
      <c r="C4" s="125" t="s">
        <v>107</v>
      </c>
      <c r="D4" s="9"/>
      <c r="E4" s="7"/>
      <c r="F4" s="9"/>
      <c r="G4" s="9"/>
      <c r="H4" s="9"/>
      <c r="I4" s="9"/>
      <c r="K4" s="9"/>
    </row>
    <row r="5" spans="1:11" ht="40.5" customHeight="1" x14ac:dyDescent="0.25">
      <c r="A5" s="123"/>
      <c r="B5" s="124" t="str">
        <f>IF(C4="Przedsiębiorców","PKD","Branża")</f>
        <v>Branża</v>
      </c>
      <c r="C5" s="125" t="s">
        <v>42</v>
      </c>
      <c r="D5" s="9"/>
      <c r="E5" s="7" t="s">
        <v>4</v>
      </c>
      <c r="F5" s="9"/>
      <c r="G5" s="9"/>
      <c r="H5" s="9"/>
      <c r="I5" s="9"/>
      <c r="K5" s="9"/>
    </row>
    <row r="6" spans="1:11" ht="15" x14ac:dyDescent="0.25">
      <c r="A6" s="123"/>
      <c r="B6" s="124" t="s">
        <v>83</v>
      </c>
      <c r="C6" s="125" t="s">
        <v>85</v>
      </c>
      <c r="D6" s="9"/>
      <c r="E6" s="7" t="s">
        <v>1</v>
      </c>
      <c r="F6" s="9"/>
      <c r="G6" s="9"/>
      <c r="H6" s="9"/>
      <c r="I6" s="9"/>
      <c r="K6" s="9"/>
    </row>
    <row r="7" spans="1:11" ht="15" x14ac:dyDescent="0.25">
      <c r="A7" s="123"/>
      <c r="B7" s="126" t="str">
        <f>IF(C6="nie cały rok","Data rozpoczęcia działalności w ubiegłym roku
 (RRRR-MM-DD)","")</f>
        <v/>
      </c>
      <c r="C7" s="127">
        <v>42005</v>
      </c>
      <c r="D7" s="9"/>
      <c r="E7" s="8" t="s">
        <v>5</v>
      </c>
      <c r="F7" s="9"/>
      <c r="G7" s="9"/>
      <c r="H7" s="9"/>
      <c r="I7" s="9"/>
      <c r="K7" s="9"/>
    </row>
    <row r="8" spans="1:11" ht="15" x14ac:dyDescent="0.25">
      <c r="A8" s="123"/>
      <c r="B8" s="128" t="s">
        <v>29</v>
      </c>
      <c r="C8" s="129" t="s">
        <v>52</v>
      </c>
      <c r="D8" s="9"/>
      <c r="E8" s="8" t="s">
        <v>3</v>
      </c>
      <c r="F8" s="9"/>
      <c r="G8" s="9"/>
      <c r="H8" s="9"/>
      <c r="I8" s="9"/>
      <c r="K8" s="9"/>
    </row>
    <row r="9" spans="1:11" ht="15" x14ac:dyDescent="0.25">
      <c r="A9" s="9"/>
      <c r="B9" s="198"/>
      <c r="C9" s="199"/>
      <c r="D9" s="9"/>
      <c r="E9" s="8" t="s">
        <v>10</v>
      </c>
      <c r="F9" s="9"/>
      <c r="G9" s="9"/>
      <c r="H9" s="9"/>
      <c r="I9" s="9"/>
      <c r="K9" s="9"/>
    </row>
    <row r="10" spans="1:11" ht="15" x14ac:dyDescent="0.25">
      <c r="A10" s="9"/>
      <c r="B10" s="143" t="s">
        <v>78</v>
      </c>
      <c r="C10" s="131">
        <v>30017.29</v>
      </c>
      <c r="D10" s="9"/>
      <c r="E10" s="8" t="s">
        <v>11</v>
      </c>
      <c r="F10" s="9"/>
      <c r="G10" s="9"/>
      <c r="H10" s="9"/>
      <c r="I10" s="9"/>
      <c r="K10" s="9"/>
    </row>
    <row r="11" spans="1:11" ht="15" x14ac:dyDescent="0.25">
      <c r="A11" s="9"/>
      <c r="B11" s="144" t="s">
        <v>87</v>
      </c>
      <c r="C11" s="131">
        <v>4673</v>
      </c>
      <c r="D11" s="9"/>
      <c r="E11" s="8" t="s">
        <v>6</v>
      </c>
      <c r="F11" s="9"/>
      <c r="G11" s="9"/>
      <c r="H11" s="9"/>
      <c r="I11" s="9"/>
      <c r="K11" s="9"/>
    </row>
    <row r="12" spans="1:11" ht="15" hidden="1" x14ac:dyDescent="0.25">
      <c r="A12" s="9"/>
      <c r="B12" s="145" t="s">
        <v>79</v>
      </c>
      <c r="C12" s="131">
        <v>0</v>
      </c>
      <c r="D12" s="9"/>
      <c r="E12" s="8" t="s">
        <v>12</v>
      </c>
      <c r="F12" s="9"/>
      <c r="G12" s="9"/>
      <c r="H12" s="9"/>
      <c r="I12" s="9"/>
      <c r="K12" s="9"/>
    </row>
    <row r="13" spans="1:11" ht="15" x14ac:dyDescent="0.25">
      <c r="A13" s="9"/>
      <c r="B13" s="146"/>
      <c r="C13" s="136"/>
      <c r="D13" s="9"/>
      <c r="E13" s="19" t="s">
        <v>13</v>
      </c>
      <c r="F13" s="9"/>
      <c r="G13" s="9"/>
      <c r="H13" s="9"/>
      <c r="I13" s="200"/>
      <c r="J13" s="200"/>
      <c r="K13" s="9"/>
    </row>
    <row r="14" spans="1:11" ht="15" x14ac:dyDescent="0.25">
      <c r="A14" s="9"/>
      <c r="B14" s="143" t="s">
        <v>80</v>
      </c>
      <c r="C14" s="131">
        <v>19831.5</v>
      </c>
      <c r="D14" s="9"/>
      <c r="E14" s="19" t="s">
        <v>14</v>
      </c>
      <c r="F14" s="9"/>
      <c r="G14" s="9"/>
      <c r="H14" s="9"/>
      <c r="I14" s="9"/>
      <c r="K14" s="9"/>
    </row>
    <row r="15" spans="1:11" ht="18" customHeight="1" x14ac:dyDescent="0.25">
      <c r="A15" s="9"/>
      <c r="B15" s="144" t="s">
        <v>81</v>
      </c>
      <c r="C15" s="131">
        <v>3064.71</v>
      </c>
      <c r="D15" s="9"/>
      <c r="E15" s="17"/>
      <c r="F15" s="9"/>
      <c r="G15" s="9"/>
      <c r="H15" s="9"/>
      <c r="I15" s="9"/>
      <c r="K15" s="9"/>
    </row>
    <row r="16" spans="1:11" ht="15.75" hidden="1" customHeight="1" x14ac:dyDescent="0.25">
      <c r="A16" s="9"/>
      <c r="B16" s="145" t="s">
        <v>82</v>
      </c>
      <c r="C16" s="131">
        <v>0</v>
      </c>
      <c r="D16" s="9"/>
      <c r="E16" s="18"/>
      <c r="F16" s="9"/>
      <c r="G16" s="9"/>
      <c r="H16" s="9"/>
      <c r="I16" s="9"/>
      <c r="K16" s="9"/>
    </row>
    <row r="17" spans="1:11" ht="17.25" customHeight="1" x14ac:dyDescent="0.25">
      <c r="A17" s="9"/>
      <c r="B17" s="138" t="s">
        <v>8</v>
      </c>
      <c r="C17" s="139">
        <f>'Rycz_karta dane stare'!D26</f>
        <v>1693.8957833333334</v>
      </c>
      <c r="D17" s="9"/>
      <c r="E17" s="18"/>
      <c r="F17" s="9"/>
      <c r="G17" s="9"/>
      <c r="H17" s="9"/>
      <c r="I17" s="9"/>
      <c r="K17" s="9"/>
    </row>
    <row r="18" spans="1:11" s="10" customFormat="1" ht="15" x14ac:dyDescent="0.25">
      <c r="A18" s="9"/>
      <c r="B18" s="140" t="s">
        <v>9</v>
      </c>
      <c r="C18" s="141">
        <f>'Rycz_karta dane stare'!E25</f>
        <v>2776.8783333333336</v>
      </c>
      <c r="D18" s="9"/>
      <c r="E18"/>
    </row>
    <row r="19" spans="1:11" s="10" customFormat="1" ht="15" x14ac:dyDescent="0.25">
      <c r="A19" s="9"/>
      <c r="B19" s="201"/>
      <c r="C19" s="201"/>
      <c r="D19" s="9"/>
      <c r="E19"/>
    </row>
    <row r="20" spans="1:11" s="10" customFormat="1" ht="15" hidden="1" x14ac:dyDescent="0.25">
      <c r="B20" s="9"/>
      <c r="C20" s="9"/>
      <c r="D20" s="9"/>
      <c r="E20"/>
    </row>
    <row r="21" spans="1:11" s="10" customFormat="1" ht="15" hidden="1" x14ac:dyDescent="0.25">
      <c r="B21" s="9"/>
      <c r="C21" s="9"/>
      <c r="E21"/>
    </row>
    <row r="22" spans="1:11" s="10" customFormat="1" ht="15" hidden="1" x14ac:dyDescent="0.25">
      <c r="E22"/>
    </row>
    <row r="23" spans="1:11" s="10" customFormat="1" ht="15" hidden="1" x14ac:dyDescent="0.25">
      <c r="E23"/>
    </row>
    <row r="24" spans="1:11" s="10" customFormat="1" ht="15" hidden="1" x14ac:dyDescent="0.25">
      <c r="E24"/>
    </row>
    <row r="25" spans="1:11" s="10" customFormat="1" ht="15" hidden="1" x14ac:dyDescent="0.25">
      <c r="E25"/>
    </row>
    <row r="26" spans="1:11" s="10" customFormat="1" ht="15" hidden="1" x14ac:dyDescent="0.25">
      <c r="E26"/>
    </row>
    <row r="27" spans="1:11" s="10" customFormat="1" ht="15" hidden="1" x14ac:dyDescent="0.25">
      <c r="E27"/>
    </row>
    <row r="28" spans="1:11" s="10" customFormat="1" ht="15" hidden="1" x14ac:dyDescent="0.25">
      <c r="E28"/>
    </row>
    <row r="29" spans="1:11" s="10" customFormat="1" ht="15" hidden="1" x14ac:dyDescent="0.25">
      <c r="E29"/>
    </row>
    <row r="30" spans="1:11" s="10" customFormat="1" ht="15" hidden="1" x14ac:dyDescent="0.25">
      <c r="E30"/>
    </row>
    <row r="31" spans="1:11" s="10" customFormat="1" ht="15" hidden="1" x14ac:dyDescent="0.25">
      <c r="E31"/>
    </row>
    <row r="32" spans="1:11" s="10" customFormat="1" ht="15" hidden="1" x14ac:dyDescent="0.25">
      <c r="E32"/>
    </row>
    <row r="33" spans="5:5" s="10" customFormat="1" ht="15" hidden="1" x14ac:dyDescent="0.25">
      <c r="E33"/>
    </row>
    <row r="34" spans="5:5" s="10" customFormat="1" ht="15" hidden="1" x14ac:dyDescent="0.25">
      <c r="E34"/>
    </row>
    <row r="35" spans="5:5" s="10" customFormat="1" ht="15" hidden="1" x14ac:dyDescent="0.25">
      <c r="E35"/>
    </row>
    <row r="36" spans="5:5" s="10" customFormat="1" ht="15" hidden="1" x14ac:dyDescent="0.25">
      <c r="E36"/>
    </row>
    <row r="37" spans="5:5" s="10" customFormat="1" ht="15" hidden="1" x14ac:dyDescent="0.25">
      <c r="E37"/>
    </row>
    <row r="38" spans="5:5" s="10" customFormat="1" ht="15" hidden="1" x14ac:dyDescent="0.25">
      <c r="E38"/>
    </row>
    <row r="39" spans="5:5" s="10" customFormat="1" ht="15" hidden="1" x14ac:dyDescent="0.25">
      <c r="E39"/>
    </row>
    <row r="40" spans="5:5" s="10" customFormat="1" ht="15" hidden="1" x14ac:dyDescent="0.25">
      <c r="E40"/>
    </row>
    <row r="41" spans="5:5" s="10" customFormat="1" ht="15" hidden="1" x14ac:dyDescent="0.25">
      <c r="E41"/>
    </row>
    <row r="42" spans="5:5" s="10" customFormat="1" ht="15" hidden="1" x14ac:dyDescent="0.25">
      <c r="E42"/>
    </row>
    <row r="43" spans="5:5" s="10" customFormat="1" ht="15" hidden="1" x14ac:dyDescent="0.25">
      <c r="E43"/>
    </row>
    <row r="44" spans="5:5" s="10" customFormat="1" ht="15" hidden="1" x14ac:dyDescent="0.25">
      <c r="E44"/>
    </row>
    <row r="45" spans="5:5" s="10" customFormat="1" ht="15" hidden="1" x14ac:dyDescent="0.25">
      <c r="E45"/>
    </row>
    <row r="46" spans="5:5" s="10" customFormat="1" ht="15" hidden="1" x14ac:dyDescent="0.25">
      <c r="E46"/>
    </row>
    <row r="47" spans="5:5" s="10" customFormat="1" ht="15" hidden="1" x14ac:dyDescent="0.25">
      <c r="E47"/>
    </row>
    <row r="48" spans="5:5" s="10" customFormat="1" ht="15" hidden="1" x14ac:dyDescent="0.25">
      <c r="E48"/>
    </row>
    <row r="49" spans="5:5" s="10" customFormat="1" ht="15" hidden="1" x14ac:dyDescent="0.25">
      <c r="E49"/>
    </row>
    <row r="50" spans="5:5" s="10" customFormat="1" ht="15" hidden="1" x14ac:dyDescent="0.25">
      <c r="E50"/>
    </row>
    <row r="51" spans="5:5" s="10" customFormat="1" ht="15" hidden="1" x14ac:dyDescent="0.25">
      <c r="E51"/>
    </row>
    <row r="52" spans="5:5" s="10" customFormat="1" ht="15" hidden="1" x14ac:dyDescent="0.25">
      <c r="E52"/>
    </row>
    <row r="53" spans="5:5" s="10" customFormat="1" ht="15" hidden="1" x14ac:dyDescent="0.25">
      <c r="E53"/>
    </row>
    <row r="54" spans="5:5" s="10" customFormat="1" ht="15" hidden="1" x14ac:dyDescent="0.25">
      <c r="E54"/>
    </row>
    <row r="55" spans="5:5" s="10" customFormat="1" ht="15" hidden="1" x14ac:dyDescent="0.25">
      <c r="E55"/>
    </row>
    <row r="56" spans="5:5" s="10" customFormat="1" ht="15" hidden="1" x14ac:dyDescent="0.25">
      <c r="E56"/>
    </row>
    <row r="57" spans="5:5" s="10" customFormat="1" ht="15" hidden="1" x14ac:dyDescent="0.25">
      <c r="E57"/>
    </row>
    <row r="58" spans="5:5" s="10" customFormat="1" ht="15" hidden="1" x14ac:dyDescent="0.25">
      <c r="E58"/>
    </row>
    <row r="59" spans="5:5" s="10" customFormat="1" ht="15" hidden="1" x14ac:dyDescent="0.25">
      <c r="E59"/>
    </row>
    <row r="60" spans="5:5" s="10" customFormat="1" ht="15" hidden="1" x14ac:dyDescent="0.25">
      <c r="E60"/>
    </row>
    <row r="61" spans="5:5" s="10" customFormat="1" ht="15" hidden="1" x14ac:dyDescent="0.25">
      <c r="E61"/>
    </row>
    <row r="62" spans="5:5" s="10" customFormat="1" ht="15" hidden="1" x14ac:dyDescent="0.25">
      <c r="E62"/>
    </row>
    <row r="63" spans="5:5" s="10" customFormat="1" ht="15" hidden="1" x14ac:dyDescent="0.25">
      <c r="E63"/>
    </row>
    <row r="64" spans="5:5" s="10" customFormat="1" ht="15" hidden="1" x14ac:dyDescent="0.25">
      <c r="E64"/>
    </row>
    <row r="65" spans="5:5" s="10" customFormat="1" ht="15" hidden="1" x14ac:dyDescent="0.25">
      <c r="E65"/>
    </row>
    <row r="66" spans="5:5" s="10" customFormat="1" ht="15" hidden="1" x14ac:dyDescent="0.25">
      <c r="E66"/>
    </row>
    <row r="67" spans="5:5" s="10" customFormat="1" ht="15" hidden="1" x14ac:dyDescent="0.25">
      <c r="E67"/>
    </row>
    <row r="68" spans="5:5" s="10" customFormat="1" ht="15" hidden="1" x14ac:dyDescent="0.25">
      <c r="E68"/>
    </row>
    <row r="69" spans="5:5" s="10" customFormat="1" ht="15" hidden="1" x14ac:dyDescent="0.25">
      <c r="E69"/>
    </row>
    <row r="70" spans="5:5" s="10" customFormat="1" ht="15" hidden="1" x14ac:dyDescent="0.25">
      <c r="E70"/>
    </row>
    <row r="71" spans="5:5" s="10" customFormat="1" ht="15" hidden="1" x14ac:dyDescent="0.25">
      <c r="E71"/>
    </row>
    <row r="72" spans="5:5" s="10" customFormat="1" ht="15" hidden="1" x14ac:dyDescent="0.25">
      <c r="E72"/>
    </row>
    <row r="73" spans="5:5" s="10" customFormat="1" ht="15" hidden="1" x14ac:dyDescent="0.25">
      <c r="E73"/>
    </row>
    <row r="74" spans="5:5" s="10" customFormat="1" ht="15" hidden="1" x14ac:dyDescent="0.25">
      <c r="E74"/>
    </row>
    <row r="75" spans="5:5" s="10" customFormat="1" ht="15" hidden="1" x14ac:dyDescent="0.25">
      <c r="E75"/>
    </row>
    <row r="76" spans="5:5" s="10" customFormat="1" ht="15" hidden="1" x14ac:dyDescent="0.25">
      <c r="E76"/>
    </row>
    <row r="77" spans="5:5" s="10" customFormat="1" ht="15" hidden="1" x14ac:dyDescent="0.25">
      <c r="E77"/>
    </row>
    <row r="78" spans="5:5" s="10" customFormat="1" ht="15" hidden="1" x14ac:dyDescent="0.25">
      <c r="E78"/>
    </row>
    <row r="79" spans="5:5" s="10" customFormat="1" ht="15" hidden="1" x14ac:dyDescent="0.25">
      <c r="E79"/>
    </row>
    <row r="80" spans="5:5" s="10" customFormat="1" ht="15" hidden="1" x14ac:dyDescent="0.25">
      <c r="E80"/>
    </row>
    <row r="81" spans="5:5" s="10" customFormat="1" ht="15" hidden="1" x14ac:dyDescent="0.25">
      <c r="E81"/>
    </row>
    <row r="82" spans="5:5" s="10" customFormat="1" ht="15" hidden="1" x14ac:dyDescent="0.25">
      <c r="E82"/>
    </row>
    <row r="83" spans="5:5" s="10" customFormat="1" ht="15" hidden="1" x14ac:dyDescent="0.25">
      <c r="E83"/>
    </row>
    <row r="84" spans="5:5" s="10" customFormat="1" ht="15" hidden="1" x14ac:dyDescent="0.25">
      <c r="E84"/>
    </row>
    <row r="85" spans="5:5" s="10" customFormat="1" ht="15" hidden="1" x14ac:dyDescent="0.25">
      <c r="E85"/>
    </row>
    <row r="86" spans="5:5" s="10" customFormat="1" ht="15" hidden="1" x14ac:dyDescent="0.25">
      <c r="E86"/>
    </row>
    <row r="87" spans="5:5" s="10" customFormat="1" ht="15" hidden="1" x14ac:dyDescent="0.25">
      <c r="E87"/>
    </row>
    <row r="88" spans="5:5" s="10" customFormat="1" ht="15" hidden="1" x14ac:dyDescent="0.25">
      <c r="E88"/>
    </row>
    <row r="89" spans="5:5" s="10" customFormat="1" ht="15" hidden="1" x14ac:dyDescent="0.25">
      <c r="E89"/>
    </row>
    <row r="90" spans="5:5" s="10" customFormat="1" ht="15" hidden="1" x14ac:dyDescent="0.25">
      <c r="E90"/>
    </row>
    <row r="91" spans="5:5" s="10" customFormat="1" ht="15" hidden="1" x14ac:dyDescent="0.25">
      <c r="E91"/>
    </row>
    <row r="92" spans="5:5" s="10" customFormat="1" ht="15" hidden="1" x14ac:dyDescent="0.25">
      <c r="E92"/>
    </row>
    <row r="93" spans="5:5" s="10" customFormat="1" ht="15" hidden="1" x14ac:dyDescent="0.25">
      <c r="E93"/>
    </row>
    <row r="94" spans="5:5" s="10" customFormat="1" ht="15" hidden="1" x14ac:dyDescent="0.25">
      <c r="E94"/>
    </row>
    <row r="95" spans="5:5" s="10" customFormat="1" ht="15" hidden="1" x14ac:dyDescent="0.25">
      <c r="E95"/>
    </row>
    <row r="96" spans="5:5" s="10" customFormat="1" ht="15" hidden="1" x14ac:dyDescent="0.25">
      <c r="E96"/>
    </row>
    <row r="97" spans="5:5" s="10" customFormat="1" ht="15" hidden="1" x14ac:dyDescent="0.25">
      <c r="E97"/>
    </row>
    <row r="98" spans="5:5" s="10" customFormat="1" ht="15" hidden="1" x14ac:dyDescent="0.25">
      <c r="E98"/>
    </row>
    <row r="99" spans="5:5" s="10" customFormat="1" ht="15" hidden="1" x14ac:dyDescent="0.25">
      <c r="E99"/>
    </row>
    <row r="100" spans="5:5" s="10" customFormat="1" ht="15" hidden="1" x14ac:dyDescent="0.25">
      <c r="E100"/>
    </row>
    <row r="101" spans="5:5" s="10" customFormat="1" ht="15" hidden="1" x14ac:dyDescent="0.25">
      <c r="E101"/>
    </row>
    <row r="102" spans="5:5" s="10" customFormat="1" ht="15" hidden="1" x14ac:dyDescent="0.25">
      <c r="E102"/>
    </row>
    <row r="103" spans="5:5" s="10" customFormat="1" ht="15" hidden="1" x14ac:dyDescent="0.25">
      <c r="E103"/>
    </row>
    <row r="104" spans="5:5" s="10" customFormat="1" ht="15" hidden="1" x14ac:dyDescent="0.25">
      <c r="E104"/>
    </row>
    <row r="105" spans="5:5" s="10" customFormat="1" ht="15" hidden="1" x14ac:dyDescent="0.25">
      <c r="E105"/>
    </row>
    <row r="106" spans="5:5" s="10" customFormat="1" ht="15" hidden="1" x14ac:dyDescent="0.25">
      <c r="E106"/>
    </row>
    <row r="107" spans="5:5" s="10" customFormat="1" ht="15" hidden="1" x14ac:dyDescent="0.25">
      <c r="E107"/>
    </row>
    <row r="108" spans="5:5" s="10" customFormat="1" ht="15" hidden="1" x14ac:dyDescent="0.25">
      <c r="E108"/>
    </row>
    <row r="109" spans="5:5" s="10" customFormat="1" ht="15" hidden="1" x14ac:dyDescent="0.25">
      <c r="E109"/>
    </row>
    <row r="110" spans="5:5" s="10" customFormat="1" ht="15" hidden="1" x14ac:dyDescent="0.25">
      <c r="E110"/>
    </row>
    <row r="111" spans="5:5" s="10" customFormat="1" ht="15" hidden="1" x14ac:dyDescent="0.25">
      <c r="E111"/>
    </row>
    <row r="112" spans="5:5" s="10" customFormat="1" ht="15" hidden="1" x14ac:dyDescent="0.25">
      <c r="E112"/>
    </row>
    <row r="113" spans="5:5" s="10" customFormat="1" ht="15" hidden="1" x14ac:dyDescent="0.25">
      <c r="E113"/>
    </row>
    <row r="114" spans="5:5" s="10" customFormat="1" ht="15" hidden="1" x14ac:dyDescent="0.25">
      <c r="E114"/>
    </row>
    <row r="115" spans="5:5" s="10" customFormat="1" ht="15" hidden="1" x14ac:dyDescent="0.25">
      <c r="E115"/>
    </row>
    <row r="116" spans="5:5" s="10" customFormat="1" ht="15" hidden="1" x14ac:dyDescent="0.25">
      <c r="E116"/>
    </row>
    <row r="117" spans="5:5" s="10" customFormat="1" ht="15" hidden="1" x14ac:dyDescent="0.25">
      <c r="E117"/>
    </row>
    <row r="118" spans="5:5" s="10" customFormat="1" ht="15" hidden="1" x14ac:dyDescent="0.25">
      <c r="E118"/>
    </row>
    <row r="119" spans="5:5" s="10" customFormat="1" ht="15" hidden="1" x14ac:dyDescent="0.25">
      <c r="E119"/>
    </row>
    <row r="120" spans="5:5" s="10" customFormat="1" ht="15" hidden="1" x14ac:dyDescent="0.25">
      <c r="E120"/>
    </row>
    <row r="121" spans="5:5" s="10" customFormat="1" ht="15" hidden="1" x14ac:dyDescent="0.25">
      <c r="E121"/>
    </row>
    <row r="122" spans="5:5" s="10" customFormat="1" ht="15" hidden="1" x14ac:dyDescent="0.25">
      <c r="E122"/>
    </row>
    <row r="123" spans="5:5" s="10" customFormat="1" ht="15" hidden="1" x14ac:dyDescent="0.25">
      <c r="E123"/>
    </row>
    <row r="124" spans="5:5" s="10" customFormat="1" ht="15" hidden="1" x14ac:dyDescent="0.25">
      <c r="E124"/>
    </row>
    <row r="125" spans="5:5" s="10" customFormat="1" ht="15" hidden="1" x14ac:dyDescent="0.25">
      <c r="E125"/>
    </row>
    <row r="126" spans="5:5" s="10" customFormat="1" ht="15" hidden="1" x14ac:dyDescent="0.25">
      <c r="E126"/>
    </row>
    <row r="127" spans="5:5" s="10" customFormat="1" ht="15" hidden="1" x14ac:dyDescent="0.25">
      <c r="E127"/>
    </row>
    <row r="128" spans="5:5" s="10" customFormat="1" ht="15" hidden="1" x14ac:dyDescent="0.25">
      <c r="E128"/>
    </row>
    <row r="129" spans="2:5" s="10" customFormat="1" ht="15" hidden="1" x14ac:dyDescent="0.25">
      <c r="E129"/>
    </row>
    <row r="130" spans="2:5" s="10" customFormat="1" ht="15" hidden="1" x14ac:dyDescent="0.25">
      <c r="E130"/>
    </row>
    <row r="131" spans="2:5" s="10" customFormat="1" ht="15" hidden="1" x14ac:dyDescent="0.25">
      <c r="E131"/>
    </row>
    <row r="132" spans="2:5" s="10" customFormat="1" ht="15" hidden="1" x14ac:dyDescent="0.25">
      <c r="E132"/>
    </row>
    <row r="133" spans="2:5" s="10" customFormat="1" ht="15" hidden="1" x14ac:dyDescent="0.25">
      <c r="E133"/>
    </row>
    <row r="134" spans="2:5" s="10" customFormat="1" ht="15" hidden="1" x14ac:dyDescent="0.25">
      <c r="E134"/>
    </row>
    <row r="135" spans="2:5" s="10" customFormat="1" ht="15" hidden="1" x14ac:dyDescent="0.25">
      <c r="E135"/>
    </row>
    <row r="136" spans="2:5" s="10" customFormat="1" ht="15" hidden="1" x14ac:dyDescent="0.25">
      <c r="E136"/>
    </row>
    <row r="137" spans="2:5" s="10" customFormat="1" ht="15" hidden="1" x14ac:dyDescent="0.25">
      <c r="E137"/>
    </row>
    <row r="138" spans="2:5" s="10" customFormat="1" ht="15" hidden="1" x14ac:dyDescent="0.25">
      <c r="E138"/>
    </row>
    <row r="139" spans="2:5" s="10" customFormat="1" ht="15" hidden="1" x14ac:dyDescent="0.25">
      <c r="E139"/>
    </row>
    <row r="140" spans="2:5" ht="15" hidden="1" x14ac:dyDescent="0.25">
      <c r="B140" s="10"/>
      <c r="C140" s="10"/>
      <c r="D140" s="10"/>
    </row>
    <row r="141" spans="2:5" ht="15" hidden="1" x14ac:dyDescent="0.25">
      <c r="B141" s="10"/>
      <c r="C141" s="10"/>
    </row>
    <row r="142" spans="2:5" ht="15" hidden="1" x14ac:dyDescent="0.25"/>
    <row r="143" spans="2:5" ht="15" hidden="1" x14ac:dyDescent="0.25"/>
    <row r="144" spans="2:5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customHeight="1" x14ac:dyDescent="0.25"/>
    <row r="150" ht="15" hidden="1" customHeight="1" x14ac:dyDescent="0.25"/>
    <row r="151" ht="15" hidden="1" customHeight="1" x14ac:dyDescent="0.25"/>
    <row r="152" ht="15" hidden="1" customHeight="1" x14ac:dyDescent="0.25"/>
    <row r="153" ht="15" hidden="1" customHeight="1" x14ac:dyDescent="0.25"/>
    <row r="154" ht="15" hidden="1" customHeight="1" x14ac:dyDescent="0.25"/>
    <row r="155" ht="15" hidden="1" customHeight="1" x14ac:dyDescent="0.25"/>
    <row r="156" ht="15" hidden="1" customHeight="1" x14ac:dyDescent="0.25"/>
    <row r="157" ht="15" hidden="1" customHeight="1" x14ac:dyDescent="0.25"/>
    <row r="158" ht="15" hidden="1" customHeight="1" x14ac:dyDescent="0.25"/>
    <row r="159" ht="15" hidden="1" customHeight="1" x14ac:dyDescent="0.25"/>
    <row r="160" ht="15" hidden="1" customHeight="1" x14ac:dyDescent="0.25"/>
    <row r="161" ht="15" hidden="1" customHeight="1" x14ac:dyDescent="0.25"/>
    <row r="162" ht="15" hidden="1" customHeight="1" x14ac:dyDescent="0.25"/>
    <row r="163" ht="15" hidden="1" customHeight="1" x14ac:dyDescent="0.25"/>
    <row r="164" ht="15" hidden="1" customHeight="1" x14ac:dyDescent="0.25"/>
    <row r="165" ht="15" hidden="1" customHeight="1" x14ac:dyDescent="0.25"/>
    <row r="166" ht="15" hidden="1" customHeight="1" x14ac:dyDescent="0.25"/>
    <row r="167" ht="15" hidden="1" customHeight="1" x14ac:dyDescent="0.25"/>
    <row r="168" ht="15" hidden="1" customHeight="1" x14ac:dyDescent="0.25"/>
    <row r="169" ht="15" hidden="1" customHeight="1" x14ac:dyDescent="0.25"/>
    <row r="170" ht="15" hidden="1" customHeight="1" x14ac:dyDescent="0.25"/>
    <row r="171" ht="15" hidden="1" customHeight="1" x14ac:dyDescent="0.25"/>
    <row r="172" ht="15" hidden="1" customHeight="1" x14ac:dyDescent="0.25"/>
    <row r="173" ht="15" hidden="1" customHeight="1" x14ac:dyDescent="0.25"/>
    <row r="174" ht="15" hidden="1" customHeight="1" x14ac:dyDescent="0.25"/>
    <row r="175" ht="15" hidden="1" customHeight="1" x14ac:dyDescent="0.25"/>
    <row r="176" ht="15" hidden="1" customHeight="1" x14ac:dyDescent="0.25"/>
    <row r="177" ht="15" hidden="1" customHeight="1" x14ac:dyDescent="0.25"/>
    <row r="178" ht="15" hidden="1" customHeight="1" x14ac:dyDescent="0.25"/>
    <row r="179" ht="15" hidden="1" customHeight="1" x14ac:dyDescent="0.25"/>
    <row r="180" ht="15" hidden="1" customHeight="1" x14ac:dyDescent="0.25"/>
    <row r="181" ht="15" hidden="1" customHeight="1" x14ac:dyDescent="0.25"/>
    <row r="182" ht="15" hidden="1" customHeight="1" x14ac:dyDescent="0.25"/>
    <row r="183" ht="15" hidden="1" customHeight="1" x14ac:dyDescent="0.25"/>
    <row r="184" ht="15" hidden="1" customHeight="1" x14ac:dyDescent="0.25"/>
    <row r="185" ht="15" hidden="1" customHeight="1" x14ac:dyDescent="0.25"/>
    <row r="186" ht="15" hidden="1" customHeight="1" x14ac:dyDescent="0.25"/>
    <row r="187" ht="15" hidden="1" customHeight="1" x14ac:dyDescent="0.25"/>
    <row r="188" ht="15" hidden="1" customHeight="1" x14ac:dyDescent="0.25"/>
    <row r="189" ht="15" hidden="1" customHeight="1" x14ac:dyDescent="0.25"/>
    <row r="190" ht="15" hidden="1" customHeight="1" x14ac:dyDescent="0.25"/>
    <row r="191" ht="15" hidden="1" customHeight="1" x14ac:dyDescent="0.25"/>
    <row r="192" ht="15" hidden="1" customHeight="1" x14ac:dyDescent="0.25"/>
    <row r="193" ht="15" hidden="1" customHeight="1" x14ac:dyDescent="0.25"/>
    <row r="194" ht="15" hidden="1" customHeight="1" x14ac:dyDescent="0.25"/>
    <row r="195" ht="15" hidden="1" customHeight="1" x14ac:dyDescent="0.25"/>
    <row r="196" ht="15" hidden="1" customHeight="1" x14ac:dyDescent="0.25"/>
    <row r="197" ht="15" hidden="1" customHeight="1" x14ac:dyDescent="0.25"/>
    <row r="198" ht="15" hidden="1" customHeight="1" x14ac:dyDescent="0.25"/>
    <row r="199" ht="15" hidden="1" customHeight="1" x14ac:dyDescent="0.25"/>
    <row r="200" ht="15" hidden="1" customHeight="1" x14ac:dyDescent="0.25"/>
    <row r="201" ht="15" hidden="1" customHeight="1" x14ac:dyDescent="0.25"/>
    <row r="202" ht="15" hidden="1" customHeight="1" x14ac:dyDescent="0.25"/>
    <row r="203" ht="15" hidden="1" customHeight="1" x14ac:dyDescent="0.25"/>
    <row r="204" ht="15" hidden="1" customHeight="1" x14ac:dyDescent="0.25"/>
    <row r="205" ht="15" hidden="1" customHeight="1" x14ac:dyDescent="0.25"/>
    <row r="206" ht="15" hidden="1" customHeight="1" x14ac:dyDescent="0.25"/>
    <row r="207" ht="15" hidden="1" customHeight="1" x14ac:dyDescent="0.25"/>
    <row r="208" ht="15" hidden="1" customHeight="1" x14ac:dyDescent="0.25"/>
    <row r="209" ht="15" hidden="1" customHeight="1" x14ac:dyDescent="0.25"/>
    <row r="210" ht="15" hidden="1" customHeight="1" x14ac:dyDescent="0.25"/>
    <row r="211" ht="15" hidden="1" customHeight="1" x14ac:dyDescent="0.25"/>
    <row r="212" ht="15" hidden="1" customHeight="1" x14ac:dyDescent="0.25"/>
    <row r="213" ht="15" hidden="1" customHeight="1" x14ac:dyDescent="0.25"/>
    <row r="214" ht="15" hidden="1" customHeight="1" x14ac:dyDescent="0.25"/>
    <row r="215" ht="15" hidden="1" customHeight="1" x14ac:dyDescent="0.25"/>
    <row r="216" ht="15" hidden="1" customHeight="1" x14ac:dyDescent="0.25"/>
    <row r="217" ht="15" hidden="1" customHeight="1" x14ac:dyDescent="0.25"/>
    <row r="218" ht="15" hidden="1" customHeight="1" x14ac:dyDescent="0.25"/>
    <row r="219" ht="15" hidden="1" customHeight="1" x14ac:dyDescent="0.25"/>
    <row r="220" ht="15" hidden="1" customHeight="1" x14ac:dyDescent="0.25"/>
    <row r="221" ht="15" hidden="1" customHeight="1" x14ac:dyDescent="0.25"/>
    <row r="222" ht="15" hidden="1" customHeight="1" x14ac:dyDescent="0.25"/>
    <row r="223" ht="15" hidden="1" customHeight="1" x14ac:dyDescent="0.25"/>
    <row r="224" ht="15" hidden="1" customHeight="1" x14ac:dyDescent="0.25"/>
    <row r="225" ht="15" hidden="1" customHeight="1" x14ac:dyDescent="0.25"/>
    <row r="226" ht="15" hidden="1" customHeight="1" x14ac:dyDescent="0.25"/>
    <row r="227" ht="15" hidden="1" customHeight="1" x14ac:dyDescent="0.25"/>
    <row r="228" ht="15" hidden="1" customHeight="1" x14ac:dyDescent="0.25"/>
    <row r="229" ht="15" hidden="1" customHeight="1" x14ac:dyDescent="0.25"/>
    <row r="230" ht="15" hidden="1" customHeight="1" x14ac:dyDescent="0.25"/>
    <row r="231" ht="15" hidden="1" customHeight="1" x14ac:dyDescent="0.25"/>
    <row r="232" ht="15" hidden="1" customHeight="1" x14ac:dyDescent="0.25"/>
    <row r="233" ht="15" hidden="1" customHeight="1" x14ac:dyDescent="0.25"/>
    <row r="234" ht="15" hidden="1" customHeight="1" x14ac:dyDescent="0.25"/>
    <row r="235" ht="15" hidden="1" customHeight="1" x14ac:dyDescent="0.25"/>
    <row r="236" ht="15" hidden="1" customHeight="1" x14ac:dyDescent="0.25"/>
    <row r="237" ht="15" hidden="1" customHeight="1" x14ac:dyDescent="0.25"/>
    <row r="238" ht="15" hidden="1" customHeight="1" x14ac:dyDescent="0.25"/>
    <row r="239" ht="15" hidden="1" customHeight="1" x14ac:dyDescent="0.25"/>
    <row r="240" ht="15" hidden="1" customHeight="1" x14ac:dyDescent="0.25"/>
    <row r="241" ht="15" hidden="1" customHeight="1" x14ac:dyDescent="0.25"/>
    <row r="242" ht="15" hidden="1" customHeight="1" x14ac:dyDescent="0.25"/>
    <row r="243" ht="15" hidden="1" customHeight="1" x14ac:dyDescent="0.25"/>
    <row r="244" ht="15" hidden="1" customHeight="1" x14ac:dyDescent="0.25"/>
    <row r="245" ht="15" hidden="1" customHeight="1" x14ac:dyDescent="0.25"/>
    <row r="246" ht="15" hidden="1" customHeight="1" x14ac:dyDescent="0.25"/>
    <row r="247" ht="15" hidden="1" customHeight="1" x14ac:dyDescent="0.25"/>
    <row r="248" ht="15" hidden="1" customHeight="1" x14ac:dyDescent="0.25"/>
    <row r="249" ht="15" hidden="1" customHeight="1" x14ac:dyDescent="0.25"/>
    <row r="250" ht="15" hidden="1" customHeight="1" x14ac:dyDescent="0.25"/>
    <row r="251" ht="15" hidden="1" customHeight="1" x14ac:dyDescent="0.25"/>
    <row r="252" ht="15" hidden="1" customHeight="1" x14ac:dyDescent="0.25"/>
    <row r="253" ht="15" hidden="1" customHeight="1" x14ac:dyDescent="0.25"/>
    <row r="254" ht="15" hidden="1" customHeight="1" x14ac:dyDescent="0.25"/>
    <row r="255" ht="15" hidden="1" customHeight="1" x14ac:dyDescent="0.25"/>
    <row r="256" ht="15" hidden="1" customHeight="1" x14ac:dyDescent="0.25"/>
    <row r="257" ht="15" hidden="1" customHeight="1" x14ac:dyDescent="0.25"/>
    <row r="258" ht="15" hidden="1" customHeight="1" x14ac:dyDescent="0.25"/>
    <row r="259" ht="15" hidden="1" customHeight="1" x14ac:dyDescent="0.25"/>
    <row r="260" ht="15" hidden="1" customHeight="1" x14ac:dyDescent="0.25"/>
    <row r="261" ht="15" hidden="1" customHeight="1" x14ac:dyDescent="0.25"/>
    <row r="262" ht="15" hidden="1" customHeight="1" x14ac:dyDescent="0.25"/>
    <row r="263" ht="15" hidden="1" customHeight="1" x14ac:dyDescent="0.25"/>
    <row r="264" ht="15" hidden="1" customHeight="1" x14ac:dyDescent="0.25"/>
    <row r="265" ht="15" hidden="1" customHeight="1" x14ac:dyDescent="0.25"/>
    <row r="266" ht="15" hidden="1" customHeight="1" x14ac:dyDescent="0.25"/>
    <row r="267" ht="15" hidden="1" customHeight="1" x14ac:dyDescent="0.25"/>
    <row r="268" ht="15" hidden="1" customHeight="1" x14ac:dyDescent="0.25"/>
    <row r="269" ht="15" hidden="1" customHeight="1" x14ac:dyDescent="0.25"/>
    <row r="270" ht="15" hidden="1" customHeight="1" x14ac:dyDescent="0.25"/>
    <row r="271" ht="15" hidden="1" customHeight="1" x14ac:dyDescent="0.25"/>
    <row r="272" ht="15" hidden="1" customHeight="1" x14ac:dyDescent="0.25"/>
    <row r="273" ht="15" hidden="1" customHeight="1" x14ac:dyDescent="0.25"/>
    <row r="274" ht="15" hidden="1" customHeight="1" x14ac:dyDescent="0.25"/>
    <row r="275" ht="15" hidden="1" customHeight="1" x14ac:dyDescent="0.25"/>
    <row r="276" ht="15" hidden="1" customHeight="1" x14ac:dyDescent="0.25"/>
    <row r="277" ht="15" hidden="1" customHeight="1" x14ac:dyDescent="0.25"/>
    <row r="278" ht="15" hidden="1" customHeight="1" x14ac:dyDescent="0.25"/>
    <row r="279" ht="15" hidden="1" customHeight="1" x14ac:dyDescent="0.25"/>
    <row r="280" ht="15" hidden="1" customHeight="1" x14ac:dyDescent="0.25"/>
    <row r="281" ht="15" hidden="1" customHeight="1" x14ac:dyDescent="0.25"/>
    <row r="282" ht="15" hidden="1" customHeight="1" x14ac:dyDescent="0.25"/>
    <row r="283" ht="15" hidden="1" customHeight="1" x14ac:dyDescent="0.25"/>
    <row r="284" ht="15" hidden="1" customHeight="1" x14ac:dyDescent="0.25"/>
    <row r="285" ht="15" hidden="1" customHeight="1" x14ac:dyDescent="0.25"/>
    <row r="286" ht="15" hidden="1" customHeight="1" x14ac:dyDescent="0.25"/>
    <row r="287" ht="15" hidden="1" customHeight="1" x14ac:dyDescent="0.25"/>
    <row r="288" ht="15" hidden="1" customHeight="1" x14ac:dyDescent="0.25"/>
    <row r="289" ht="15" hidden="1" customHeight="1" x14ac:dyDescent="0.25"/>
    <row r="290" ht="15" hidden="1" customHeight="1" x14ac:dyDescent="0.25"/>
    <row r="291" ht="15" hidden="1" customHeight="1" x14ac:dyDescent="0.25"/>
    <row r="292" ht="15" hidden="1" customHeight="1" x14ac:dyDescent="0.25"/>
    <row r="293" ht="15" hidden="1" customHeight="1" x14ac:dyDescent="0.25"/>
    <row r="294" ht="15" hidden="1" customHeight="1" x14ac:dyDescent="0.25"/>
    <row r="295" ht="15" hidden="1" customHeight="1" x14ac:dyDescent="0.25"/>
    <row r="296" ht="15" hidden="1" customHeight="1" x14ac:dyDescent="0.25"/>
    <row r="297" ht="15" hidden="1" customHeight="1" x14ac:dyDescent="0.25"/>
    <row r="298" ht="15" hidden="1" customHeight="1" x14ac:dyDescent="0.25"/>
    <row r="299" ht="15" hidden="1" customHeight="1" x14ac:dyDescent="0.25"/>
    <row r="300" ht="15" hidden="1" customHeight="1" x14ac:dyDescent="0.25"/>
    <row r="301" ht="15" hidden="1" customHeight="1" x14ac:dyDescent="0.25"/>
    <row r="302" ht="15" hidden="1" customHeight="1" x14ac:dyDescent="0.25"/>
    <row r="303" ht="15" hidden="1" customHeight="1" x14ac:dyDescent="0.25"/>
    <row r="304" ht="15" hidden="1" customHeight="1" x14ac:dyDescent="0.25"/>
    <row r="305" ht="15" hidden="1" customHeight="1" x14ac:dyDescent="0.25"/>
    <row r="306" ht="15" hidden="1" customHeight="1" x14ac:dyDescent="0.25"/>
    <row r="307" ht="15" hidden="1" customHeight="1" x14ac:dyDescent="0.25"/>
    <row r="308" ht="15" hidden="1" customHeight="1" x14ac:dyDescent="0.25"/>
    <row r="309" ht="15" hidden="1" customHeight="1" x14ac:dyDescent="0.25"/>
    <row r="310" ht="15" hidden="1" customHeight="1" x14ac:dyDescent="0.25"/>
    <row r="311" ht="15" hidden="1" customHeight="1" x14ac:dyDescent="0.25"/>
    <row r="312" ht="15" hidden="1" customHeight="1" x14ac:dyDescent="0.25"/>
    <row r="313" ht="15" hidden="1" customHeight="1" x14ac:dyDescent="0.25"/>
    <row r="314" ht="15" hidden="1" customHeight="1" x14ac:dyDescent="0.25"/>
    <row r="315" ht="15" hidden="1" customHeight="1" x14ac:dyDescent="0.25"/>
    <row r="316" ht="15" hidden="1" customHeight="1" x14ac:dyDescent="0.25"/>
    <row r="317" ht="15" hidden="1" customHeight="1" x14ac:dyDescent="0.25"/>
    <row r="318" ht="15" hidden="1" customHeight="1" x14ac:dyDescent="0.25"/>
    <row r="319" ht="15" hidden="1" customHeight="1" x14ac:dyDescent="0.25"/>
    <row r="320" ht="15" hidden="1" customHeight="1" x14ac:dyDescent="0.25"/>
    <row r="321" ht="15" hidden="1" customHeight="1" x14ac:dyDescent="0.25"/>
    <row r="322" ht="15" hidden="1" customHeight="1" x14ac:dyDescent="0.25"/>
    <row r="323" ht="15" hidden="1" customHeight="1" x14ac:dyDescent="0.25"/>
    <row r="324" ht="15" hidden="1" customHeight="1" x14ac:dyDescent="0.25"/>
    <row r="325" ht="15" hidden="1" customHeight="1" x14ac:dyDescent="0.25"/>
    <row r="326" ht="15" hidden="1" customHeight="1" x14ac:dyDescent="0.25"/>
    <row r="327" ht="15" hidden="1" customHeight="1" x14ac:dyDescent="0.25"/>
    <row r="328" ht="15" hidden="1" customHeight="1" x14ac:dyDescent="0.25"/>
    <row r="329" ht="15" hidden="1" customHeight="1" x14ac:dyDescent="0.25"/>
    <row r="330" ht="15" hidden="1" customHeight="1" x14ac:dyDescent="0.25"/>
    <row r="331" ht="15" hidden="1" customHeight="1" x14ac:dyDescent="0.25"/>
    <row r="332" ht="15" hidden="1" customHeight="1" x14ac:dyDescent="0.25"/>
    <row r="333" ht="15" hidden="1" customHeight="1" x14ac:dyDescent="0.25"/>
    <row r="334" ht="15" hidden="1" customHeight="1" x14ac:dyDescent="0.25"/>
    <row r="335" ht="15" hidden="1" customHeight="1" x14ac:dyDescent="0.25"/>
    <row r="336" ht="15" hidden="1" customHeight="1" x14ac:dyDescent="0.25"/>
    <row r="337" ht="15" hidden="1" customHeight="1" x14ac:dyDescent="0.25"/>
    <row r="338" ht="15" hidden="1" customHeight="1" x14ac:dyDescent="0.25"/>
    <row r="339" ht="15" hidden="1" customHeight="1" x14ac:dyDescent="0.25"/>
    <row r="340" ht="15" hidden="1" customHeight="1" x14ac:dyDescent="0.25"/>
    <row r="341" ht="15" hidden="1" customHeight="1" x14ac:dyDescent="0.25"/>
    <row r="342" ht="15" hidden="1" customHeight="1" x14ac:dyDescent="0.25"/>
    <row r="343" ht="15" hidden="1" customHeight="1" x14ac:dyDescent="0.25"/>
    <row r="344" ht="15" hidden="1" customHeight="1" x14ac:dyDescent="0.25"/>
    <row r="345" ht="15" hidden="1" customHeight="1" x14ac:dyDescent="0.25"/>
    <row r="346" ht="15" hidden="1" customHeight="1" x14ac:dyDescent="0.25"/>
    <row r="347" ht="15" hidden="1" customHeight="1" x14ac:dyDescent="0.25"/>
    <row r="348" ht="15" hidden="1" customHeight="1" x14ac:dyDescent="0.25"/>
    <row r="349" ht="15" hidden="1" customHeight="1" x14ac:dyDescent="0.25"/>
    <row r="350" ht="15" hidden="1" customHeight="1" x14ac:dyDescent="0.25"/>
    <row r="351" ht="15" hidden="1" customHeight="1" x14ac:dyDescent="0.25"/>
    <row r="352" ht="15" hidden="1" customHeight="1" x14ac:dyDescent="0.25"/>
    <row r="353" ht="15" hidden="1" customHeight="1" x14ac:dyDescent="0.25"/>
    <row r="354" ht="15" hidden="1" customHeight="1" x14ac:dyDescent="0.25"/>
    <row r="355" ht="15" hidden="1" customHeight="1" x14ac:dyDescent="0.25"/>
    <row r="356" ht="15" hidden="1" customHeight="1" x14ac:dyDescent="0.25"/>
    <row r="357" ht="15" hidden="1" customHeight="1" x14ac:dyDescent="0.25"/>
    <row r="358" ht="15" hidden="1" customHeight="1" x14ac:dyDescent="0.25"/>
    <row r="359" ht="15" hidden="1" customHeight="1" x14ac:dyDescent="0.25"/>
    <row r="360" ht="15" hidden="1" customHeight="1" x14ac:dyDescent="0.25"/>
    <row r="361" ht="15" hidden="1" customHeight="1" x14ac:dyDescent="0.25"/>
    <row r="362" ht="15" hidden="1" customHeight="1" x14ac:dyDescent="0.25"/>
    <row r="363" ht="15" hidden="1" customHeight="1" x14ac:dyDescent="0.25"/>
    <row r="364" ht="15" hidden="1" customHeight="1" x14ac:dyDescent="0.25"/>
    <row r="365" ht="15" hidden="1" customHeight="1" x14ac:dyDescent="0.25"/>
    <row r="366" ht="15" hidden="1" customHeight="1" x14ac:dyDescent="0.25"/>
    <row r="367" ht="15" hidden="1" customHeight="1" x14ac:dyDescent="0.25"/>
    <row r="368" ht="15" hidden="1" customHeight="1" x14ac:dyDescent="0.25"/>
    <row r="369" ht="15" hidden="1" customHeight="1" x14ac:dyDescent="0.25"/>
    <row r="370" ht="15" hidden="1" customHeight="1" x14ac:dyDescent="0.25"/>
    <row r="371" ht="15" hidden="1" customHeight="1" x14ac:dyDescent="0.25"/>
    <row r="372" ht="15" hidden="1" customHeight="1" x14ac:dyDescent="0.25"/>
    <row r="373" ht="15" hidden="1" customHeight="1" x14ac:dyDescent="0.25"/>
    <row r="374" ht="15" hidden="1" customHeight="1" x14ac:dyDescent="0.25"/>
    <row r="375" ht="15" hidden="1" customHeight="1" x14ac:dyDescent="0.25"/>
    <row r="376" ht="15" hidden="1" customHeight="1" x14ac:dyDescent="0.25"/>
    <row r="377" ht="15" hidden="1" customHeight="1" x14ac:dyDescent="0.25"/>
    <row r="378" ht="15" hidden="1" customHeight="1" x14ac:dyDescent="0.25"/>
    <row r="379" ht="15" hidden="1" customHeight="1" x14ac:dyDescent="0.25"/>
    <row r="380" ht="15" hidden="1" customHeight="1" x14ac:dyDescent="0.25"/>
    <row r="381" ht="15" hidden="1" customHeight="1" x14ac:dyDescent="0.25"/>
    <row r="382" ht="15" hidden="1" customHeight="1" x14ac:dyDescent="0.25"/>
    <row r="383" ht="15" hidden="1" customHeight="1" x14ac:dyDescent="0.25"/>
    <row r="384" ht="15" hidden="1" customHeight="1" x14ac:dyDescent="0.25"/>
    <row r="385" ht="15" hidden="1" customHeight="1" x14ac:dyDescent="0.25"/>
    <row r="386" ht="15" hidden="1" customHeight="1" x14ac:dyDescent="0.25"/>
    <row r="387" ht="15" hidden="1" customHeight="1" x14ac:dyDescent="0.25"/>
    <row r="388" ht="15" hidden="1" customHeight="1" x14ac:dyDescent="0.25"/>
    <row r="389" ht="15" hidden="1" customHeight="1" x14ac:dyDescent="0.25"/>
    <row r="390" ht="15" hidden="1" customHeight="1" x14ac:dyDescent="0.25"/>
    <row r="391" ht="15" hidden="1" customHeight="1" x14ac:dyDescent="0.25"/>
    <row r="392" ht="15" hidden="1" customHeight="1" x14ac:dyDescent="0.25"/>
    <row r="393" ht="15" hidden="1" customHeight="1" x14ac:dyDescent="0.25"/>
    <row r="394" ht="15" hidden="1" customHeight="1" x14ac:dyDescent="0.25"/>
    <row r="395" ht="15" hidden="1" customHeight="1" x14ac:dyDescent="0.25"/>
    <row r="396" ht="15" hidden="1" customHeight="1" x14ac:dyDescent="0.25"/>
    <row r="397" ht="15" hidden="1" customHeight="1" x14ac:dyDescent="0.25"/>
    <row r="398" ht="15" hidden="1" customHeight="1" x14ac:dyDescent="0.25"/>
    <row r="399" ht="15" hidden="1" customHeight="1" x14ac:dyDescent="0.25"/>
    <row r="400" ht="15" hidden="1" customHeight="1" x14ac:dyDescent="0.25"/>
    <row r="401" ht="15" hidden="1" customHeight="1" x14ac:dyDescent="0.25"/>
    <row r="402" ht="15" hidden="1" customHeight="1" x14ac:dyDescent="0.25"/>
    <row r="403" ht="15" hidden="1" customHeight="1" x14ac:dyDescent="0.25"/>
    <row r="404" ht="15" hidden="1" customHeight="1" x14ac:dyDescent="0.25"/>
    <row r="405" ht="15" hidden="1" customHeight="1" x14ac:dyDescent="0.25"/>
    <row r="406" ht="15" hidden="1" customHeight="1" x14ac:dyDescent="0.25"/>
    <row r="407" ht="15" hidden="1" customHeight="1" x14ac:dyDescent="0.25"/>
    <row r="408" ht="15" hidden="1" customHeight="1" x14ac:dyDescent="0.25"/>
    <row r="409" ht="15" hidden="1" customHeight="1" x14ac:dyDescent="0.25"/>
    <row r="410" ht="15" hidden="1" customHeight="1" x14ac:dyDescent="0.25"/>
    <row r="411" ht="15" hidden="1" customHeight="1" x14ac:dyDescent="0.25"/>
    <row r="412" ht="15" hidden="1" customHeight="1" x14ac:dyDescent="0.25"/>
    <row r="413" ht="15" hidden="1" customHeight="1" x14ac:dyDescent="0.25"/>
    <row r="414" ht="15" hidden="1" customHeight="1" x14ac:dyDescent="0.25"/>
    <row r="415" ht="15" hidden="1" customHeight="1" x14ac:dyDescent="0.25"/>
    <row r="416" ht="15" hidden="1" customHeight="1" x14ac:dyDescent="0.25"/>
    <row r="417" ht="15" hidden="1" customHeight="1" x14ac:dyDescent="0.25"/>
    <row r="418" ht="15" hidden="1" customHeight="1" x14ac:dyDescent="0.25"/>
    <row r="419" ht="15" hidden="1" customHeight="1" x14ac:dyDescent="0.25"/>
    <row r="420" ht="15" hidden="1" customHeight="1" x14ac:dyDescent="0.25"/>
    <row r="421" ht="15" hidden="1" customHeight="1" x14ac:dyDescent="0.25"/>
    <row r="422" ht="15" hidden="1" customHeight="1" x14ac:dyDescent="0.25"/>
    <row r="423" ht="15" hidden="1" customHeight="1" x14ac:dyDescent="0.25"/>
    <row r="424" ht="15" hidden="1" customHeight="1" x14ac:dyDescent="0.25"/>
    <row r="425" ht="15" hidden="1" customHeight="1" x14ac:dyDescent="0.25"/>
    <row r="426" ht="15" hidden="1" customHeight="1" x14ac:dyDescent="0.25"/>
    <row r="427" ht="15" hidden="1" customHeight="1" x14ac:dyDescent="0.25"/>
    <row r="428" ht="15" hidden="1" customHeight="1" x14ac:dyDescent="0.25"/>
    <row r="429" ht="15" hidden="1" customHeight="1" x14ac:dyDescent="0.25"/>
    <row r="430" ht="15" hidden="1" customHeight="1" x14ac:dyDescent="0.25"/>
    <row r="431" ht="15" hidden="1" customHeight="1" x14ac:dyDescent="0.25"/>
    <row r="432" ht="15" hidden="1" customHeight="1" x14ac:dyDescent="0.25"/>
    <row r="433" ht="15" hidden="1" customHeight="1" x14ac:dyDescent="0.25"/>
    <row r="434" ht="15" hidden="1" customHeight="1" x14ac:dyDescent="0.25"/>
    <row r="435" ht="15" hidden="1" customHeight="1" x14ac:dyDescent="0.25"/>
    <row r="436" ht="15" hidden="1" customHeight="1" x14ac:dyDescent="0.25"/>
    <row r="437" ht="15" hidden="1" customHeight="1" x14ac:dyDescent="0.25"/>
    <row r="438" ht="15" hidden="1" customHeight="1" x14ac:dyDescent="0.25"/>
    <row r="439" ht="15" hidden="1" customHeight="1" x14ac:dyDescent="0.25"/>
    <row r="440" ht="15" hidden="1" customHeight="1" x14ac:dyDescent="0.25"/>
    <row r="441" ht="15" hidden="1" customHeight="1" x14ac:dyDescent="0.25"/>
    <row r="442" ht="15" hidden="1" customHeight="1" x14ac:dyDescent="0.25"/>
    <row r="443" ht="15" hidden="1" customHeight="1" x14ac:dyDescent="0.25"/>
    <row r="444" ht="15" hidden="1" customHeight="1" x14ac:dyDescent="0.25"/>
    <row r="445" ht="15" hidden="1" customHeight="1" x14ac:dyDescent="0.25"/>
    <row r="446" ht="15" hidden="1" customHeight="1" x14ac:dyDescent="0.25"/>
    <row r="447" ht="15" hidden="1" customHeight="1" x14ac:dyDescent="0.25"/>
    <row r="448" ht="15" hidden="1" customHeight="1" x14ac:dyDescent="0.25"/>
    <row r="449" ht="15" hidden="1" customHeight="1" x14ac:dyDescent="0.25"/>
    <row r="450" ht="15" hidden="1" customHeight="1" x14ac:dyDescent="0.25"/>
    <row r="451" ht="15" hidden="1" customHeight="1" x14ac:dyDescent="0.25"/>
    <row r="452" ht="15" hidden="1" customHeight="1" x14ac:dyDescent="0.25"/>
    <row r="453" ht="15" hidden="1" customHeight="1" x14ac:dyDescent="0.25"/>
    <row r="454" ht="15" hidden="1" customHeight="1" x14ac:dyDescent="0.25"/>
    <row r="455" ht="15" hidden="1" customHeight="1" x14ac:dyDescent="0.25"/>
    <row r="456" ht="15" hidden="1" customHeight="1" x14ac:dyDescent="0.25"/>
    <row r="457" ht="15" hidden="1" customHeight="1" x14ac:dyDescent="0.25"/>
    <row r="458" ht="15" hidden="1" customHeight="1" x14ac:dyDescent="0.25"/>
    <row r="459" ht="15" hidden="1" customHeight="1" x14ac:dyDescent="0.25"/>
    <row r="460" ht="15" hidden="1" customHeight="1" x14ac:dyDescent="0.25"/>
    <row r="461" ht="15" hidden="1" customHeight="1" x14ac:dyDescent="0.25"/>
    <row r="462" ht="15" hidden="1" customHeight="1" x14ac:dyDescent="0.25"/>
    <row r="463" ht="15" hidden="1" customHeight="1" x14ac:dyDescent="0.25"/>
    <row r="464" ht="15" hidden="1" customHeight="1" x14ac:dyDescent="0.25"/>
    <row r="465" ht="15" hidden="1" customHeight="1" x14ac:dyDescent="0.25"/>
    <row r="466" ht="15" hidden="1" customHeight="1" x14ac:dyDescent="0.25"/>
    <row r="467" ht="15" hidden="1" customHeight="1" x14ac:dyDescent="0.25"/>
    <row r="468" ht="15" hidden="1" customHeight="1" x14ac:dyDescent="0.25"/>
    <row r="469" ht="15" hidden="1" customHeight="1" x14ac:dyDescent="0.25"/>
    <row r="470" ht="15" hidden="1" customHeight="1" x14ac:dyDescent="0.25"/>
    <row r="471" ht="15" hidden="1" customHeight="1" x14ac:dyDescent="0.25"/>
    <row r="472" ht="15" hidden="1" customHeight="1" x14ac:dyDescent="0.25"/>
    <row r="473" ht="15" hidden="1" customHeight="1" x14ac:dyDescent="0.25"/>
    <row r="474" ht="15" hidden="1" customHeight="1" x14ac:dyDescent="0.25"/>
    <row r="475" ht="15" hidden="1" customHeight="1" x14ac:dyDescent="0.25"/>
    <row r="476" ht="15" hidden="1" customHeight="1" x14ac:dyDescent="0.25"/>
    <row r="477" ht="15" hidden="1" customHeight="1" x14ac:dyDescent="0.25"/>
    <row r="478" ht="15" hidden="1" customHeight="1" x14ac:dyDescent="0.25"/>
    <row r="479" ht="15" hidden="1" customHeight="1" x14ac:dyDescent="0.25"/>
    <row r="480" ht="15" hidden="1" customHeight="1" x14ac:dyDescent="0.25"/>
    <row r="481" ht="15" hidden="1" customHeight="1" x14ac:dyDescent="0.25"/>
    <row r="482" ht="15" hidden="1" customHeight="1" x14ac:dyDescent="0.25"/>
    <row r="483" ht="15" hidden="1" customHeight="1" x14ac:dyDescent="0.25"/>
    <row r="484" ht="15" hidden="1" customHeight="1" x14ac:dyDescent="0.25"/>
    <row r="485" ht="15" hidden="1" customHeight="1" x14ac:dyDescent="0.25"/>
    <row r="486" ht="15" hidden="1" customHeight="1" x14ac:dyDescent="0.25"/>
    <row r="487" ht="15" hidden="1" customHeight="1" x14ac:dyDescent="0.25"/>
    <row r="488" ht="15" hidden="1" customHeight="1" x14ac:dyDescent="0.25"/>
    <row r="489" ht="15" hidden="1" customHeight="1" x14ac:dyDescent="0.25"/>
    <row r="490" ht="15" hidden="1" customHeight="1" x14ac:dyDescent="0.25"/>
    <row r="491" ht="15" hidden="1" customHeight="1" x14ac:dyDescent="0.25"/>
    <row r="492" ht="15" hidden="1" customHeight="1" x14ac:dyDescent="0.25"/>
    <row r="493" ht="15" hidden="1" customHeight="1" x14ac:dyDescent="0.25"/>
    <row r="494" ht="15" hidden="1" customHeight="1" x14ac:dyDescent="0.25"/>
    <row r="495" ht="15" hidden="1" customHeight="1" x14ac:dyDescent="0.25"/>
    <row r="496" ht="15" hidden="1" customHeight="1" x14ac:dyDescent="0.25"/>
    <row r="497" ht="15" hidden="1" customHeight="1" x14ac:dyDescent="0.25"/>
    <row r="498" ht="15" hidden="1" customHeight="1" x14ac:dyDescent="0.25"/>
    <row r="499" ht="15" hidden="1" customHeight="1" x14ac:dyDescent="0.25"/>
    <row r="500" ht="15" hidden="1" customHeight="1" x14ac:dyDescent="0.25"/>
    <row r="501" ht="15" hidden="1" customHeight="1" x14ac:dyDescent="0.25"/>
    <row r="502" ht="15" hidden="1" customHeight="1" x14ac:dyDescent="0.25"/>
    <row r="503" ht="15" hidden="1" customHeight="1" x14ac:dyDescent="0.25"/>
    <row r="504" ht="15" hidden="1" customHeight="1" x14ac:dyDescent="0.25"/>
    <row r="505" ht="15" hidden="1" customHeight="1" x14ac:dyDescent="0.25"/>
    <row r="506" ht="15" hidden="1" customHeight="1" x14ac:dyDescent="0.25"/>
    <row r="507" ht="15" hidden="1" customHeight="1" x14ac:dyDescent="0.25"/>
    <row r="508" ht="15" hidden="1" customHeight="1" x14ac:dyDescent="0.25"/>
    <row r="509" ht="15" hidden="1" customHeight="1" x14ac:dyDescent="0.25"/>
    <row r="510" ht="15" hidden="1" customHeight="1" x14ac:dyDescent="0.25"/>
    <row r="511" ht="15" hidden="1" customHeight="1" x14ac:dyDescent="0.25"/>
    <row r="512" ht="15" hidden="1" customHeight="1" x14ac:dyDescent="0.25"/>
    <row r="513" ht="15" hidden="1" customHeight="1" x14ac:dyDescent="0.25"/>
    <row r="514" ht="15" hidden="1" customHeight="1" x14ac:dyDescent="0.25"/>
    <row r="515" ht="15" hidden="1" customHeight="1" x14ac:dyDescent="0.25"/>
    <row r="516" ht="15" hidden="1" customHeight="1" x14ac:dyDescent="0.25"/>
    <row r="517" ht="15" hidden="1" customHeight="1" x14ac:dyDescent="0.25"/>
    <row r="518" ht="15" hidden="1" customHeight="1" x14ac:dyDescent="0.25"/>
    <row r="519" ht="15" hidden="1" customHeight="1" x14ac:dyDescent="0.25"/>
    <row r="520" ht="15" hidden="1" customHeight="1" x14ac:dyDescent="0.25"/>
    <row r="521" ht="15" hidden="1" customHeight="1" x14ac:dyDescent="0.25"/>
    <row r="522" ht="15" hidden="1" customHeight="1" x14ac:dyDescent="0.25"/>
    <row r="523" ht="15" hidden="1" customHeight="1" x14ac:dyDescent="0.25"/>
    <row r="524" ht="15" hidden="1" customHeight="1" x14ac:dyDescent="0.25"/>
    <row r="525" ht="15" hidden="1" customHeight="1" x14ac:dyDescent="0.25"/>
    <row r="526" ht="15" hidden="1" customHeight="1" x14ac:dyDescent="0.25"/>
    <row r="527" ht="15" hidden="1" customHeight="1" x14ac:dyDescent="0.25"/>
    <row r="528" ht="15" hidden="1" customHeight="1" x14ac:dyDescent="0.25"/>
    <row r="529" ht="15" hidden="1" customHeight="1" x14ac:dyDescent="0.25"/>
    <row r="530" ht="15" hidden="1" customHeight="1" x14ac:dyDescent="0.25"/>
    <row r="531" ht="15" hidden="1" customHeight="1" x14ac:dyDescent="0.25"/>
    <row r="532" ht="15" hidden="1" customHeight="1" x14ac:dyDescent="0.25"/>
    <row r="533" ht="15" hidden="1" customHeight="1" x14ac:dyDescent="0.25"/>
    <row r="534" ht="15" hidden="1" customHeight="1" x14ac:dyDescent="0.25"/>
    <row r="535" ht="15" hidden="1" customHeight="1" x14ac:dyDescent="0.25"/>
    <row r="536" ht="15" hidden="1" customHeight="1" x14ac:dyDescent="0.25"/>
    <row r="537" ht="15" hidden="1" customHeight="1" x14ac:dyDescent="0.25"/>
    <row r="538" ht="15" hidden="1" customHeight="1" x14ac:dyDescent="0.25"/>
    <row r="539" ht="15" hidden="1" customHeight="1" x14ac:dyDescent="0.25"/>
    <row r="540" ht="15" hidden="1" customHeight="1" x14ac:dyDescent="0.25"/>
    <row r="541" ht="15" hidden="1" customHeight="1" x14ac:dyDescent="0.25"/>
    <row r="542" ht="15" hidden="1" customHeight="1" x14ac:dyDescent="0.25"/>
    <row r="543" ht="15" hidden="1" customHeight="1" x14ac:dyDescent="0.25"/>
    <row r="544" ht="15" hidden="1" customHeight="1" x14ac:dyDescent="0.25"/>
    <row r="545" ht="15" hidden="1" customHeight="1" x14ac:dyDescent="0.25"/>
    <row r="546" ht="15" hidden="1" customHeight="1" x14ac:dyDescent="0.25"/>
    <row r="547" ht="15" hidden="1" customHeight="1" x14ac:dyDescent="0.25"/>
    <row r="548" ht="15" hidden="1" customHeight="1" x14ac:dyDescent="0.25"/>
    <row r="549" ht="15" hidden="1" customHeight="1" x14ac:dyDescent="0.25"/>
    <row r="550" ht="15" hidden="1" customHeight="1" x14ac:dyDescent="0.25"/>
    <row r="551" ht="15" hidden="1" customHeight="1" x14ac:dyDescent="0.25"/>
    <row r="552" ht="15" hidden="1" customHeight="1" x14ac:dyDescent="0.25"/>
    <row r="553" ht="15" hidden="1" customHeight="1" x14ac:dyDescent="0.25"/>
    <row r="554" ht="15" hidden="1" customHeight="1" x14ac:dyDescent="0.25"/>
    <row r="555" ht="15" hidden="1" customHeight="1" x14ac:dyDescent="0.25"/>
    <row r="556" ht="15" hidden="1" customHeight="1" x14ac:dyDescent="0.25"/>
    <row r="557" ht="15" hidden="1" customHeight="1" x14ac:dyDescent="0.25"/>
    <row r="558" ht="15" hidden="1" customHeight="1" x14ac:dyDescent="0.25"/>
    <row r="559" ht="15" hidden="1" customHeight="1" x14ac:dyDescent="0.25"/>
    <row r="560" ht="15" hidden="1" customHeight="1" x14ac:dyDescent="0.25"/>
    <row r="561" ht="15" hidden="1" customHeight="1" x14ac:dyDescent="0.25"/>
    <row r="562" ht="15" hidden="1" customHeight="1" x14ac:dyDescent="0.25"/>
    <row r="563" ht="15" hidden="1" customHeight="1" x14ac:dyDescent="0.25"/>
    <row r="564" ht="15" hidden="1" customHeight="1" x14ac:dyDescent="0.25"/>
    <row r="565" ht="15" hidden="1" customHeight="1" x14ac:dyDescent="0.25"/>
    <row r="566" ht="15" hidden="1" customHeight="1" x14ac:dyDescent="0.25"/>
    <row r="567" ht="15" hidden="1" customHeight="1" x14ac:dyDescent="0.25"/>
    <row r="568" ht="15" hidden="1" customHeight="1" x14ac:dyDescent="0.25"/>
    <row r="569" ht="15" hidden="1" customHeight="1" x14ac:dyDescent="0.25"/>
    <row r="570" ht="15" hidden="1" customHeight="1" x14ac:dyDescent="0.25"/>
    <row r="571" ht="15" hidden="1" customHeight="1" x14ac:dyDescent="0.25"/>
    <row r="572" ht="15" hidden="1" customHeight="1" x14ac:dyDescent="0.25"/>
    <row r="573" ht="15" hidden="1" customHeight="1" x14ac:dyDescent="0.25"/>
    <row r="574" ht="15" hidden="1" customHeight="1" x14ac:dyDescent="0.25"/>
    <row r="575" ht="15" hidden="1" customHeight="1" x14ac:dyDescent="0.25"/>
    <row r="576" ht="15" hidden="1" customHeight="1" x14ac:dyDescent="0.25"/>
    <row r="577" ht="15" hidden="1" customHeight="1" x14ac:dyDescent="0.25"/>
    <row r="578" ht="15" hidden="1" customHeight="1" x14ac:dyDescent="0.25"/>
    <row r="579" ht="15" hidden="1" customHeight="1" x14ac:dyDescent="0.25"/>
    <row r="580" ht="15" hidden="1" customHeight="1" x14ac:dyDescent="0.25"/>
    <row r="581" ht="15" hidden="1" customHeight="1" x14ac:dyDescent="0.25"/>
    <row r="582" ht="15" hidden="1" customHeight="1" x14ac:dyDescent="0.25"/>
    <row r="583" ht="15" hidden="1" customHeight="1" x14ac:dyDescent="0.25"/>
    <row r="584" ht="15" hidden="1" customHeight="1" x14ac:dyDescent="0.25"/>
    <row r="585" ht="15" hidden="1" customHeight="1" x14ac:dyDescent="0.25"/>
    <row r="586" ht="15" hidden="1" customHeight="1" x14ac:dyDescent="0.25"/>
    <row r="587" ht="15" hidden="1" customHeight="1" x14ac:dyDescent="0.25"/>
    <row r="588" ht="15" hidden="1" customHeight="1" x14ac:dyDescent="0.25"/>
    <row r="589" ht="15" hidden="1" customHeight="1" x14ac:dyDescent="0.25"/>
    <row r="590" ht="15" hidden="1" customHeight="1" x14ac:dyDescent="0.25"/>
  </sheetData>
  <dataConsolidate/>
  <mergeCells count="5">
    <mergeCell ref="B1:C1"/>
    <mergeCell ref="B9:C9"/>
    <mergeCell ref="I13:J13"/>
    <mergeCell ref="B19:C19"/>
    <mergeCell ref="B2:C2"/>
  </mergeCells>
  <conditionalFormatting sqref="C7">
    <cfRule type="expression" dxfId="2" priority="2">
      <formula>$C$6="Cały rok"</formula>
    </cfRule>
    <cfRule type="expression" dxfId="1" priority="4">
      <formula>$C$6="nie cały rok"</formula>
    </cfRule>
  </conditionalFormatting>
  <conditionalFormatting sqref="C10:C12">
    <cfRule type="expression" dxfId="0" priority="1">
      <formula>$C$8="dane za ubiegły rok"</formula>
    </cfRule>
  </conditionalFormatting>
  <dataValidations count="6">
    <dataValidation type="decimal" allowBlank="1" showInputMessage="1" showErrorMessage="1" sqref="C12:C13 C16" xr:uid="{00000000-0002-0000-0400-000000000000}">
      <formula1>0</formula1>
      <formula2>9999999.99</formula2>
    </dataValidation>
    <dataValidation type="list" allowBlank="1" showInputMessage="1" showErrorMessage="1" sqref="C4" xr:uid="{00000000-0002-0000-0400-000001000000}">
      <formula1>"Klienta Indywidulanego (w tym hipoteki),Przedsiębiorców"</formula1>
    </dataValidation>
    <dataValidation type="date" operator="greaterThan" allowBlank="1" showInputMessage="1" showErrorMessage="1" sqref="C3 C7" xr:uid="{00000000-0002-0000-0400-000002000000}">
      <formula1>36526</formula1>
    </dataValidation>
    <dataValidation type="list" allowBlank="1" showInputMessage="1" showErrorMessage="1" sqref="C6" xr:uid="{00000000-0002-0000-0400-000003000000}">
      <formula1>"Cały rok,Nie cały rok"</formula1>
    </dataValidation>
    <dataValidation type="list" allowBlank="1" showInputMessage="1" showErrorMessage="1" sqref="E19" xr:uid="{00000000-0002-0000-0400-000004000000}">
      <formula1>$E$17</formula1>
    </dataValidation>
    <dataValidation type="decimal" allowBlank="1" showInputMessage="1" showErrorMessage="1" sqref="C10:C11 C14:C15" xr:uid="{00000000-0002-0000-0400-000005000000}">
      <formula1>0</formula1>
      <formula2>99999999.99</formula2>
    </dataValidation>
  </dataValidations>
  <hyperlinks>
    <hyperlink ref="E3" location="'Dane pracownika'!A1" display="___Dane pracownika na wydrukach___" xr:uid="{00000000-0004-0000-0400-000000000000}"/>
    <hyperlink ref="E5" location="Dokumenty!A1" display="___Dokumenty___" xr:uid="{00000000-0004-0000-0400-000001000000}"/>
    <hyperlink ref="E7" location="Ubezpieczenie!A1" display="Dane do wydruku harmonogramu spłaty - ubezpieczenie" xr:uid="{00000000-0004-0000-0400-000002000000}"/>
    <hyperlink ref="E8" location="'Harmonogram ubezp'!A1" display="Harmonogram skrócony - ubezpieczenie" xr:uid="{00000000-0004-0000-0400-000003000000}"/>
    <hyperlink ref="E11" location="'Symulacja zdolności'!A1" display="Symulacja zdolności" xr:uid="{00000000-0004-0000-0400-000004000000}"/>
    <hyperlink ref="E9" location="KPiR_kalkulator!A1" display="Symulacja dochodu - KPiR" xr:uid="{00000000-0004-0000-0400-000005000000}"/>
    <hyperlink ref="E10" location="Ryczałt_kalkulator!A1" display="Symulacja dochodu - Ryczałt" xr:uid="{00000000-0004-0000-0400-000006000000}"/>
    <hyperlink ref="E12" location="WM!A1" display="Symulacja zdolności - wspólnoty mieszkaniowe" xr:uid="{00000000-0004-0000-0400-000007000000}"/>
    <hyperlink ref="E13" location="'Symulacja Linia_Karta kredytowa'!A1" display="Symulacja kosztów obsługi linii/karty kredytowej" xr:uid="{00000000-0004-0000-0400-000008000000}"/>
    <hyperlink ref="E14" location="'Symulacja Pożyczka + WM'!A1" display="Symulacja Pożyczka + WM " xr:uid="{00000000-0004-0000-0400-000009000000}"/>
  </hyperlinks>
  <pageMargins left="0.11811023622047245" right="0.11811023622047245" top="0.74803149606299213" bottom="0.74803149606299213" header="0.31496062992125984" footer="0.31496062992125984"/>
  <pageSetup paperSize="9" scale="6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6000000}">
          <x14:formula1>
            <xm:f>IF($B$5="PKD",'Rycz_karta dane stare'!$AA$4:$AA$30,'Rycz_karta dane stare'!$S$4:$S$15)</xm:f>
          </x14:formula1>
          <xm:sqref>C5</xm:sqref>
        </x14:dataValidation>
        <x14:dataValidation type="list" operator="greaterThan" allowBlank="1" showInputMessage="1" showErrorMessage="1" xr:uid="{00000000-0002-0000-0400-000007000000}">
          <x14:formula1>
            <xm:f>IF(OR(AND($C$6="cały rok",MONTH($C$3)&lt;=4),AND($C$6="nie cały rok",MONTH($C$3)=1)),'Rycz_karta dane stare'!$N$3,IF(DAY($C$3)&gt;20,'Rycz_karta dane stare'!$L$5,'Rycz_karta dane stare'!$L$5:$L$6))</xm:f>
          </x14:formula1>
          <xm:sqref>C8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18"/>
  <dimension ref="A1:DA589"/>
  <sheetViews>
    <sheetView showGridLines="0" showRowColHeaders="0" topLeftCell="B1" zoomScale="109" zoomScaleNormal="109" workbookViewId="0">
      <selection activeCell="E244" sqref="E244"/>
    </sheetView>
  </sheetViews>
  <sheetFormatPr defaultColWidth="6.42578125" defaultRowHeight="0" customHeight="1" zeroHeight="1" x14ac:dyDescent="0.25"/>
  <cols>
    <col min="1" max="1" width="8.85546875" hidden="1" customWidth="1"/>
    <col min="2" max="2" width="57.28515625" customWidth="1"/>
    <col min="3" max="3" width="1.42578125" customWidth="1"/>
    <col min="4" max="5" width="23.7109375" customWidth="1"/>
    <col min="6" max="7" width="6.42578125" hidden="1" customWidth="1"/>
    <col min="8" max="8" width="18.85546875" hidden="1" customWidth="1"/>
    <col min="9" max="9" width="39.7109375" hidden="1" customWidth="1"/>
    <col min="10" max="38" width="6.42578125" hidden="1" customWidth="1"/>
    <col min="39" max="40" width="6.42578125" style="10" hidden="1" customWidth="1"/>
    <col min="41" max="42" width="0" style="10" hidden="1" customWidth="1"/>
    <col min="43" max="105" width="6.42578125" style="10"/>
  </cols>
  <sheetData>
    <row r="1" spans="1:13" ht="60" customHeight="1" thickTop="1" thickBot="1" x14ac:dyDescent="0.3">
      <c r="A1" s="9"/>
      <c r="B1" s="206" t="s">
        <v>118</v>
      </c>
      <c r="C1" s="207"/>
      <c r="D1" s="208"/>
      <c r="E1" s="209"/>
      <c r="F1" s="9"/>
      <c r="G1" s="6" t="s">
        <v>2</v>
      </c>
      <c r="H1" s="9"/>
      <c r="I1" s="9"/>
      <c r="J1" s="9"/>
      <c r="K1" s="9"/>
      <c r="M1" s="9"/>
    </row>
    <row r="2" spans="1:13" ht="15.75" thickTop="1" x14ac:dyDescent="0.25">
      <c r="A2" s="9"/>
      <c r="B2" s="9"/>
      <c r="C2" s="9"/>
      <c r="D2" s="9"/>
      <c r="E2" s="9"/>
      <c r="F2" s="9"/>
      <c r="G2" s="7" t="s">
        <v>0</v>
      </c>
      <c r="H2" s="9"/>
      <c r="I2" t="s">
        <v>142</v>
      </c>
      <c r="J2" s="9"/>
      <c r="K2" s="9"/>
      <c r="M2" s="9"/>
    </row>
    <row r="3" spans="1:13" ht="16.5" customHeight="1" x14ac:dyDescent="0.25">
      <c r="A3" s="9"/>
      <c r="B3" s="210" t="s">
        <v>117</v>
      </c>
      <c r="C3" s="211"/>
      <c r="D3" s="211"/>
      <c r="E3" s="212"/>
      <c r="F3" s="9"/>
      <c r="G3" s="7" t="s">
        <v>4</v>
      </c>
      <c r="H3" s="9"/>
      <c r="I3" t="s">
        <v>138</v>
      </c>
      <c r="J3" s="9"/>
      <c r="K3" s="9"/>
      <c r="M3" s="9"/>
    </row>
    <row r="4" spans="1:13" ht="15.75" customHeight="1" x14ac:dyDescent="0.25">
      <c r="A4" s="9"/>
      <c r="B4" s="147" t="s">
        <v>148</v>
      </c>
      <c r="C4" s="115"/>
      <c r="D4" s="213">
        <v>24</v>
      </c>
      <c r="E4" s="214"/>
      <c r="F4" s="9"/>
      <c r="G4" s="7" t="s">
        <v>116</v>
      </c>
      <c r="H4" s="9"/>
      <c r="I4" t="s">
        <v>144</v>
      </c>
      <c r="J4" s="9"/>
      <c r="K4" s="9"/>
      <c r="M4" s="9"/>
    </row>
    <row r="5" spans="1:13" ht="15" x14ac:dyDescent="0.25">
      <c r="A5" s="9"/>
      <c r="B5" s="147" t="s">
        <v>115</v>
      </c>
      <c r="C5" s="115"/>
      <c r="D5" s="215">
        <v>7</v>
      </c>
      <c r="E5" s="205"/>
      <c r="F5" s="9"/>
      <c r="G5" s="8" t="s">
        <v>114</v>
      </c>
      <c r="H5" s="9"/>
      <c r="I5" t="s">
        <v>140</v>
      </c>
      <c r="J5" s="9"/>
      <c r="K5" s="9"/>
      <c r="M5" s="9"/>
    </row>
    <row r="6" spans="1:13" ht="15" x14ac:dyDescent="0.25">
      <c r="A6" s="9"/>
      <c r="B6" s="148" t="s">
        <v>113</v>
      </c>
      <c r="C6" s="116"/>
      <c r="D6" s="113" t="s">
        <v>112</v>
      </c>
      <c r="E6" s="149" t="s">
        <v>111</v>
      </c>
      <c r="F6" s="9"/>
      <c r="G6" s="8" t="s">
        <v>110</v>
      </c>
      <c r="H6" s="9"/>
      <c r="I6" t="s">
        <v>141</v>
      </c>
      <c r="J6" s="9"/>
      <c r="K6" s="9"/>
      <c r="M6" s="9"/>
    </row>
    <row r="7" spans="1:13" ht="15" hidden="1" x14ac:dyDescent="0.25">
      <c r="A7" s="9"/>
      <c r="B7" s="150" t="s">
        <v>133</v>
      </c>
      <c r="C7" s="117"/>
      <c r="D7" s="114"/>
      <c r="E7" s="151"/>
      <c r="F7" s="9"/>
      <c r="G7" s="8" t="s">
        <v>5</v>
      </c>
      <c r="H7" s="9"/>
      <c r="I7" s="9"/>
      <c r="J7" s="9"/>
      <c r="K7" s="9"/>
      <c r="M7" s="9"/>
    </row>
    <row r="8" spans="1:13" ht="15" hidden="1" x14ac:dyDescent="0.25">
      <c r="A8" s="9"/>
      <c r="B8" s="152" t="s">
        <v>134</v>
      </c>
      <c r="C8" s="118"/>
      <c r="D8" s="114"/>
      <c r="E8" s="151"/>
      <c r="F8" s="9"/>
      <c r="G8" s="8" t="s">
        <v>3</v>
      </c>
      <c r="H8" s="9"/>
      <c r="I8" s="9"/>
      <c r="J8" s="9"/>
      <c r="K8" s="9"/>
      <c r="M8" s="9"/>
    </row>
    <row r="9" spans="1:13" ht="18.75" x14ac:dyDescent="0.25">
      <c r="A9" s="9"/>
      <c r="B9" s="153" t="s">
        <v>144</v>
      </c>
      <c r="C9" s="119" t="s">
        <v>145</v>
      </c>
      <c r="D9" s="114">
        <v>14000</v>
      </c>
      <c r="E9" s="151">
        <v>20000</v>
      </c>
      <c r="F9" s="9"/>
      <c r="G9" s="8" t="s">
        <v>10</v>
      </c>
      <c r="H9" s="9"/>
      <c r="I9" t="s">
        <v>143</v>
      </c>
      <c r="J9" s="9"/>
      <c r="K9" s="9"/>
      <c r="M9" s="9"/>
    </row>
    <row r="10" spans="1:13" ht="15" hidden="1" x14ac:dyDescent="0.25">
      <c r="A10" s="9"/>
      <c r="B10" s="152" t="s">
        <v>135</v>
      </c>
      <c r="C10" s="118"/>
      <c r="D10" s="114"/>
      <c r="E10" s="151"/>
      <c r="F10" s="9"/>
      <c r="G10" s="8" t="s">
        <v>11</v>
      </c>
      <c r="H10" s="9"/>
      <c r="I10" s="9"/>
      <c r="J10" s="9"/>
      <c r="K10" s="9"/>
      <c r="M10" s="9"/>
    </row>
    <row r="11" spans="1:13" ht="15" hidden="1" x14ac:dyDescent="0.25">
      <c r="A11" s="9"/>
      <c r="B11" s="152" t="s">
        <v>136</v>
      </c>
      <c r="C11" s="118"/>
      <c r="D11" s="114"/>
      <c r="E11" s="151"/>
      <c r="F11" s="9"/>
      <c r="G11" s="8" t="s">
        <v>6</v>
      </c>
      <c r="H11" s="9"/>
      <c r="I11" s="9"/>
      <c r="J11" s="9"/>
      <c r="K11" s="9"/>
      <c r="M11" s="9"/>
    </row>
    <row r="12" spans="1:13" ht="15" hidden="1" x14ac:dyDescent="0.25">
      <c r="A12" s="9"/>
      <c r="B12" s="152" t="s">
        <v>137</v>
      </c>
      <c r="C12" s="118"/>
      <c r="D12" s="114"/>
      <c r="E12" s="151"/>
      <c r="F12" s="9"/>
      <c r="H12" s="9"/>
      <c r="I12" s="9"/>
      <c r="J12" s="9"/>
      <c r="K12" s="200"/>
      <c r="L12" s="200"/>
      <c r="M12" s="9"/>
    </row>
    <row r="13" spans="1:13" ht="18.75" x14ac:dyDescent="0.25">
      <c r="A13" s="9"/>
      <c r="B13" s="153" t="s">
        <v>143</v>
      </c>
      <c r="C13" s="119" t="s">
        <v>145</v>
      </c>
      <c r="D13" s="114"/>
      <c r="E13" s="151"/>
      <c r="F13" s="9"/>
      <c r="H13" s="9"/>
      <c r="I13" s="9"/>
      <c r="J13" s="9"/>
      <c r="K13" s="111"/>
      <c r="L13" s="111"/>
      <c r="M13" s="9"/>
    </row>
    <row r="14" spans="1:13" ht="12.75" hidden="1" customHeight="1" x14ac:dyDescent="0.25">
      <c r="A14" s="9"/>
      <c r="B14" s="154" t="s">
        <v>109</v>
      </c>
      <c r="C14" s="112"/>
      <c r="D14" s="204">
        <v>3</v>
      </c>
      <c r="E14" s="205"/>
      <c r="F14" s="9"/>
      <c r="H14" s="9"/>
      <c r="I14" s="9"/>
      <c r="J14" s="9"/>
      <c r="K14" s="9"/>
      <c r="M14" s="9"/>
    </row>
    <row r="15" spans="1:13" ht="18" customHeight="1" x14ac:dyDescent="0.25">
      <c r="A15" s="9"/>
      <c r="B15" s="155" t="s">
        <v>132</v>
      </c>
      <c r="C15" s="156"/>
      <c r="D15" s="202">
        <f>rycz3!E18</f>
        <v>673.88939999999991</v>
      </c>
      <c r="E15" s="203"/>
      <c r="F15" s="9"/>
      <c r="H15" s="9"/>
      <c r="I15" s="9"/>
      <c r="J15" s="9"/>
      <c r="K15" s="9"/>
      <c r="M15" s="9"/>
    </row>
    <row r="16" spans="1:13" ht="17.25" hidden="1" customHeight="1" thickTop="1" x14ac:dyDescent="0.25">
      <c r="A16" s="9"/>
      <c r="B16" s="201"/>
      <c r="C16" s="201"/>
      <c r="D16" s="201"/>
      <c r="E16" s="201"/>
      <c r="F16" s="9"/>
      <c r="H16" s="9"/>
      <c r="I16" s="9"/>
      <c r="J16" s="9"/>
      <c r="K16" s="9"/>
      <c r="M16" s="9"/>
    </row>
    <row r="17" spans="1:7" s="10" customFormat="1" ht="15.75" hidden="1" thickTop="1" x14ac:dyDescent="0.25">
      <c r="A17" s="9"/>
      <c r="B17" s="9"/>
      <c r="C17" s="9"/>
      <c r="D17" s="9"/>
      <c r="E17" s="9"/>
      <c r="F17" s="9"/>
      <c r="G17"/>
    </row>
    <row r="18" spans="1:7" s="10" customFormat="1" ht="15.75" hidden="1" thickTop="1" x14ac:dyDescent="0.25">
      <c r="A18" s="9"/>
      <c r="B18" s="9"/>
      <c r="C18" s="9"/>
      <c r="D18" s="9"/>
      <c r="E18" s="9"/>
      <c r="F18" s="9"/>
      <c r="G18"/>
    </row>
    <row r="19" spans="1:7" s="10" customFormat="1" ht="15.75" hidden="1" thickTop="1" x14ac:dyDescent="0.25">
      <c r="G19"/>
    </row>
    <row r="20" spans="1:7" s="10" customFormat="1" ht="15.75" hidden="1" thickTop="1" x14ac:dyDescent="0.25">
      <c r="G20"/>
    </row>
    <row r="21" spans="1:7" s="10" customFormat="1" ht="15.75" hidden="1" thickTop="1" x14ac:dyDescent="0.25">
      <c r="G21"/>
    </row>
    <row r="22" spans="1:7" s="10" customFormat="1" ht="15.75" hidden="1" thickTop="1" x14ac:dyDescent="0.25">
      <c r="G22"/>
    </row>
    <row r="23" spans="1:7" s="10" customFormat="1" ht="15.75" hidden="1" thickTop="1" x14ac:dyDescent="0.25">
      <c r="G23"/>
    </row>
    <row r="24" spans="1:7" s="10" customFormat="1" ht="15.75" hidden="1" thickTop="1" x14ac:dyDescent="0.25">
      <c r="G24"/>
    </row>
    <row r="25" spans="1:7" s="10" customFormat="1" ht="15.75" hidden="1" thickTop="1" x14ac:dyDescent="0.25">
      <c r="G25"/>
    </row>
    <row r="26" spans="1:7" s="10" customFormat="1" ht="15.75" hidden="1" thickTop="1" x14ac:dyDescent="0.25">
      <c r="G26"/>
    </row>
    <row r="27" spans="1:7" s="10" customFormat="1" ht="15.75" hidden="1" thickTop="1" x14ac:dyDescent="0.25">
      <c r="G27"/>
    </row>
    <row r="28" spans="1:7" s="10" customFormat="1" ht="15.75" hidden="1" thickTop="1" x14ac:dyDescent="0.25">
      <c r="G28"/>
    </row>
    <row r="29" spans="1:7" s="10" customFormat="1" ht="15.75" hidden="1" thickTop="1" x14ac:dyDescent="0.25">
      <c r="G29"/>
    </row>
    <row r="30" spans="1:7" s="10" customFormat="1" ht="15.75" hidden="1" thickTop="1" x14ac:dyDescent="0.25">
      <c r="G30"/>
    </row>
    <row r="31" spans="1:7" s="10" customFormat="1" ht="15.75" hidden="1" thickTop="1" x14ac:dyDescent="0.25">
      <c r="G31"/>
    </row>
    <row r="32" spans="1:7" s="10" customFormat="1" ht="15.75" hidden="1" thickTop="1" x14ac:dyDescent="0.25">
      <c r="G32"/>
    </row>
    <row r="33" spans="7:7" s="10" customFormat="1" ht="15.75" hidden="1" thickTop="1" x14ac:dyDescent="0.25">
      <c r="G33"/>
    </row>
    <row r="34" spans="7:7" s="10" customFormat="1" ht="15.75" hidden="1" thickTop="1" x14ac:dyDescent="0.25">
      <c r="G34"/>
    </row>
    <row r="35" spans="7:7" s="10" customFormat="1" ht="15.75" hidden="1" thickTop="1" x14ac:dyDescent="0.25">
      <c r="G35"/>
    </row>
    <row r="36" spans="7:7" s="10" customFormat="1" ht="15.75" hidden="1" thickTop="1" x14ac:dyDescent="0.25">
      <c r="G36"/>
    </row>
    <row r="37" spans="7:7" s="10" customFormat="1" ht="15.75" hidden="1" thickTop="1" x14ac:dyDescent="0.25">
      <c r="G37"/>
    </row>
    <row r="38" spans="7:7" s="10" customFormat="1" ht="15.75" hidden="1" thickTop="1" x14ac:dyDescent="0.25">
      <c r="G38"/>
    </row>
    <row r="39" spans="7:7" s="10" customFormat="1" ht="15.75" hidden="1" thickTop="1" x14ac:dyDescent="0.25">
      <c r="G39"/>
    </row>
    <row r="40" spans="7:7" s="10" customFormat="1" ht="15.75" hidden="1" thickTop="1" x14ac:dyDescent="0.25">
      <c r="G40"/>
    </row>
    <row r="41" spans="7:7" s="10" customFormat="1" ht="15.75" hidden="1" thickTop="1" x14ac:dyDescent="0.25">
      <c r="G41"/>
    </row>
    <row r="42" spans="7:7" s="10" customFormat="1" ht="15.75" hidden="1" thickTop="1" x14ac:dyDescent="0.25">
      <c r="G42"/>
    </row>
    <row r="43" spans="7:7" s="10" customFormat="1" ht="15.75" hidden="1" thickTop="1" x14ac:dyDescent="0.25">
      <c r="G43"/>
    </row>
    <row r="44" spans="7:7" s="10" customFormat="1" ht="15.75" hidden="1" thickTop="1" x14ac:dyDescent="0.25">
      <c r="G44"/>
    </row>
    <row r="45" spans="7:7" s="10" customFormat="1" ht="15.75" hidden="1" thickTop="1" x14ac:dyDescent="0.25">
      <c r="G45"/>
    </row>
    <row r="46" spans="7:7" s="10" customFormat="1" ht="15.75" hidden="1" thickTop="1" x14ac:dyDescent="0.25">
      <c r="G46"/>
    </row>
    <row r="47" spans="7:7" s="10" customFormat="1" ht="15.75" hidden="1" thickTop="1" x14ac:dyDescent="0.25">
      <c r="G47"/>
    </row>
    <row r="48" spans="7:7" s="10" customFormat="1" ht="15.75" hidden="1" thickTop="1" x14ac:dyDescent="0.25">
      <c r="G48"/>
    </row>
    <row r="49" spans="7:7" s="10" customFormat="1" ht="15.75" hidden="1" thickTop="1" x14ac:dyDescent="0.25">
      <c r="G49"/>
    </row>
    <row r="50" spans="7:7" s="10" customFormat="1" ht="15.75" hidden="1" thickTop="1" x14ac:dyDescent="0.25">
      <c r="G50"/>
    </row>
    <row r="51" spans="7:7" s="10" customFormat="1" ht="15.75" hidden="1" thickTop="1" x14ac:dyDescent="0.25">
      <c r="G51"/>
    </row>
    <row r="52" spans="7:7" s="10" customFormat="1" ht="15.75" hidden="1" thickTop="1" x14ac:dyDescent="0.25">
      <c r="G52"/>
    </row>
    <row r="53" spans="7:7" s="10" customFormat="1" ht="15.75" hidden="1" thickTop="1" x14ac:dyDescent="0.25">
      <c r="G53"/>
    </row>
    <row r="54" spans="7:7" s="10" customFormat="1" ht="15.75" hidden="1" thickTop="1" x14ac:dyDescent="0.25">
      <c r="G54"/>
    </row>
    <row r="55" spans="7:7" s="10" customFormat="1" ht="15.75" hidden="1" thickTop="1" x14ac:dyDescent="0.25">
      <c r="G55"/>
    </row>
    <row r="56" spans="7:7" s="10" customFormat="1" ht="15.75" hidden="1" thickTop="1" x14ac:dyDescent="0.25">
      <c r="G56"/>
    </row>
    <row r="57" spans="7:7" s="10" customFormat="1" ht="15.75" hidden="1" thickTop="1" x14ac:dyDescent="0.25">
      <c r="G57"/>
    </row>
    <row r="58" spans="7:7" s="10" customFormat="1" ht="15.75" hidden="1" thickTop="1" x14ac:dyDescent="0.25">
      <c r="G58"/>
    </row>
    <row r="59" spans="7:7" s="10" customFormat="1" ht="15.75" hidden="1" thickTop="1" x14ac:dyDescent="0.25">
      <c r="G59"/>
    </row>
    <row r="60" spans="7:7" s="10" customFormat="1" ht="15.75" hidden="1" thickTop="1" x14ac:dyDescent="0.25">
      <c r="G60"/>
    </row>
    <row r="61" spans="7:7" s="10" customFormat="1" ht="15.75" hidden="1" thickTop="1" x14ac:dyDescent="0.25">
      <c r="G61"/>
    </row>
    <row r="62" spans="7:7" s="10" customFormat="1" ht="15.75" hidden="1" thickTop="1" x14ac:dyDescent="0.25">
      <c r="G62"/>
    </row>
    <row r="63" spans="7:7" s="10" customFormat="1" ht="15.75" hidden="1" thickTop="1" x14ac:dyDescent="0.25">
      <c r="G63"/>
    </row>
    <row r="64" spans="7:7" s="10" customFormat="1" ht="15.75" hidden="1" thickTop="1" x14ac:dyDescent="0.25">
      <c r="G64"/>
    </row>
    <row r="65" spans="7:7" s="10" customFormat="1" ht="15.75" hidden="1" thickTop="1" x14ac:dyDescent="0.25">
      <c r="G65"/>
    </row>
    <row r="66" spans="7:7" s="10" customFormat="1" ht="15.75" hidden="1" thickTop="1" x14ac:dyDescent="0.25">
      <c r="G66"/>
    </row>
    <row r="67" spans="7:7" s="10" customFormat="1" ht="15.75" hidden="1" thickTop="1" x14ac:dyDescent="0.25">
      <c r="G67"/>
    </row>
    <row r="68" spans="7:7" s="10" customFormat="1" ht="15.75" hidden="1" thickTop="1" x14ac:dyDescent="0.25">
      <c r="G68"/>
    </row>
    <row r="69" spans="7:7" s="10" customFormat="1" ht="15.75" hidden="1" thickTop="1" x14ac:dyDescent="0.25">
      <c r="G69"/>
    </row>
    <row r="70" spans="7:7" s="10" customFormat="1" ht="15.75" hidden="1" thickTop="1" x14ac:dyDescent="0.25">
      <c r="G70"/>
    </row>
    <row r="71" spans="7:7" s="10" customFormat="1" ht="15.75" hidden="1" thickTop="1" x14ac:dyDescent="0.25">
      <c r="G71"/>
    </row>
    <row r="72" spans="7:7" s="10" customFormat="1" ht="15.75" hidden="1" thickTop="1" x14ac:dyDescent="0.25">
      <c r="G72"/>
    </row>
    <row r="73" spans="7:7" s="10" customFormat="1" ht="15.75" hidden="1" thickTop="1" x14ac:dyDescent="0.25">
      <c r="G73"/>
    </row>
    <row r="74" spans="7:7" s="10" customFormat="1" ht="15.75" hidden="1" thickTop="1" x14ac:dyDescent="0.25">
      <c r="G74"/>
    </row>
    <row r="75" spans="7:7" s="10" customFormat="1" ht="15.75" hidden="1" thickTop="1" x14ac:dyDescent="0.25">
      <c r="G75"/>
    </row>
    <row r="76" spans="7:7" s="10" customFormat="1" ht="15.75" hidden="1" thickTop="1" x14ac:dyDescent="0.25">
      <c r="G76"/>
    </row>
    <row r="77" spans="7:7" s="10" customFormat="1" ht="15.75" hidden="1" thickTop="1" x14ac:dyDescent="0.25">
      <c r="G77"/>
    </row>
    <row r="78" spans="7:7" s="10" customFormat="1" ht="15.75" hidden="1" thickTop="1" x14ac:dyDescent="0.25">
      <c r="G78"/>
    </row>
    <row r="79" spans="7:7" s="10" customFormat="1" ht="15.75" hidden="1" thickTop="1" x14ac:dyDescent="0.25">
      <c r="G79"/>
    </row>
    <row r="80" spans="7:7" s="10" customFormat="1" ht="15.75" hidden="1" thickTop="1" x14ac:dyDescent="0.25">
      <c r="G80"/>
    </row>
    <row r="81" spans="7:7" s="10" customFormat="1" ht="15.75" hidden="1" thickTop="1" x14ac:dyDescent="0.25">
      <c r="G81"/>
    </row>
    <row r="82" spans="7:7" s="10" customFormat="1" ht="15.75" hidden="1" thickTop="1" x14ac:dyDescent="0.25">
      <c r="G82"/>
    </row>
    <row r="83" spans="7:7" s="10" customFormat="1" ht="15.75" hidden="1" thickTop="1" x14ac:dyDescent="0.25">
      <c r="G83"/>
    </row>
    <row r="84" spans="7:7" s="10" customFormat="1" ht="15.75" hidden="1" thickTop="1" x14ac:dyDescent="0.25">
      <c r="G84"/>
    </row>
    <row r="85" spans="7:7" s="10" customFormat="1" ht="15.75" hidden="1" thickTop="1" x14ac:dyDescent="0.25">
      <c r="G85"/>
    </row>
    <row r="86" spans="7:7" s="10" customFormat="1" ht="15.75" hidden="1" thickTop="1" x14ac:dyDescent="0.25">
      <c r="G86"/>
    </row>
    <row r="87" spans="7:7" s="10" customFormat="1" ht="15.75" hidden="1" thickTop="1" x14ac:dyDescent="0.25">
      <c r="G87"/>
    </row>
    <row r="88" spans="7:7" s="10" customFormat="1" ht="15.75" hidden="1" thickTop="1" x14ac:dyDescent="0.25">
      <c r="G88"/>
    </row>
    <row r="89" spans="7:7" s="10" customFormat="1" ht="15.75" hidden="1" thickTop="1" x14ac:dyDescent="0.25">
      <c r="G89"/>
    </row>
    <row r="90" spans="7:7" s="10" customFormat="1" ht="15.75" hidden="1" thickTop="1" x14ac:dyDescent="0.25">
      <c r="G90"/>
    </row>
    <row r="91" spans="7:7" s="10" customFormat="1" ht="15.75" hidden="1" thickTop="1" x14ac:dyDescent="0.25">
      <c r="G91"/>
    </row>
    <row r="92" spans="7:7" s="10" customFormat="1" ht="15.75" hidden="1" thickTop="1" x14ac:dyDescent="0.25">
      <c r="G92"/>
    </row>
    <row r="93" spans="7:7" s="10" customFormat="1" ht="15.75" hidden="1" thickTop="1" x14ac:dyDescent="0.25">
      <c r="G93"/>
    </row>
    <row r="94" spans="7:7" s="10" customFormat="1" ht="15.75" hidden="1" thickTop="1" x14ac:dyDescent="0.25">
      <c r="G94"/>
    </row>
    <row r="95" spans="7:7" s="10" customFormat="1" ht="15.75" hidden="1" thickTop="1" x14ac:dyDescent="0.25">
      <c r="G95"/>
    </row>
    <row r="96" spans="7:7" s="10" customFormat="1" ht="15.75" hidden="1" thickTop="1" x14ac:dyDescent="0.25">
      <c r="G96"/>
    </row>
    <row r="97" spans="7:7" s="10" customFormat="1" ht="15.75" hidden="1" thickTop="1" x14ac:dyDescent="0.25">
      <c r="G97"/>
    </row>
    <row r="98" spans="7:7" s="10" customFormat="1" ht="15.75" hidden="1" thickTop="1" x14ac:dyDescent="0.25">
      <c r="G98"/>
    </row>
    <row r="99" spans="7:7" s="10" customFormat="1" ht="15.75" hidden="1" thickTop="1" x14ac:dyDescent="0.25">
      <c r="G99"/>
    </row>
    <row r="100" spans="7:7" s="10" customFormat="1" ht="15.75" hidden="1" thickTop="1" x14ac:dyDescent="0.25">
      <c r="G100"/>
    </row>
    <row r="101" spans="7:7" s="10" customFormat="1" ht="15.75" hidden="1" thickTop="1" x14ac:dyDescent="0.25">
      <c r="G101"/>
    </row>
    <row r="102" spans="7:7" s="10" customFormat="1" ht="15.75" hidden="1" thickTop="1" x14ac:dyDescent="0.25">
      <c r="G102"/>
    </row>
    <row r="103" spans="7:7" s="10" customFormat="1" ht="15.75" hidden="1" thickTop="1" x14ac:dyDescent="0.25">
      <c r="G103"/>
    </row>
    <row r="104" spans="7:7" s="10" customFormat="1" ht="15.75" hidden="1" thickTop="1" x14ac:dyDescent="0.25">
      <c r="G104"/>
    </row>
    <row r="105" spans="7:7" s="10" customFormat="1" ht="15.75" hidden="1" thickTop="1" x14ac:dyDescent="0.25">
      <c r="G105"/>
    </row>
    <row r="106" spans="7:7" s="10" customFormat="1" ht="15.75" hidden="1" thickTop="1" x14ac:dyDescent="0.25">
      <c r="G106"/>
    </row>
    <row r="107" spans="7:7" s="10" customFormat="1" ht="15.75" hidden="1" thickTop="1" x14ac:dyDescent="0.25">
      <c r="G107"/>
    </row>
    <row r="108" spans="7:7" s="10" customFormat="1" ht="15.75" hidden="1" thickTop="1" x14ac:dyDescent="0.25">
      <c r="G108"/>
    </row>
    <row r="109" spans="7:7" s="10" customFormat="1" ht="15.75" hidden="1" thickTop="1" x14ac:dyDescent="0.25">
      <c r="G109"/>
    </row>
    <row r="110" spans="7:7" s="10" customFormat="1" ht="15.75" hidden="1" thickTop="1" x14ac:dyDescent="0.25">
      <c r="G110"/>
    </row>
    <row r="111" spans="7:7" s="10" customFormat="1" ht="15.75" hidden="1" thickTop="1" x14ac:dyDescent="0.25">
      <c r="G111"/>
    </row>
    <row r="112" spans="7:7" s="10" customFormat="1" ht="15.75" hidden="1" thickTop="1" x14ac:dyDescent="0.25">
      <c r="G112"/>
    </row>
    <row r="113" spans="7:7" s="10" customFormat="1" ht="15.75" hidden="1" thickTop="1" x14ac:dyDescent="0.25">
      <c r="G113"/>
    </row>
    <row r="114" spans="7:7" s="10" customFormat="1" ht="15.75" hidden="1" thickTop="1" x14ac:dyDescent="0.25">
      <c r="G114"/>
    </row>
    <row r="115" spans="7:7" s="10" customFormat="1" ht="15.75" hidden="1" thickTop="1" x14ac:dyDescent="0.25">
      <c r="G115"/>
    </row>
    <row r="116" spans="7:7" s="10" customFormat="1" ht="15.75" hidden="1" thickTop="1" x14ac:dyDescent="0.25">
      <c r="G116"/>
    </row>
    <row r="117" spans="7:7" s="10" customFormat="1" ht="15.75" hidden="1" thickTop="1" x14ac:dyDescent="0.25">
      <c r="G117"/>
    </row>
    <row r="118" spans="7:7" s="10" customFormat="1" ht="15.75" hidden="1" thickTop="1" x14ac:dyDescent="0.25">
      <c r="G118"/>
    </row>
    <row r="119" spans="7:7" s="10" customFormat="1" ht="15.75" hidden="1" thickTop="1" x14ac:dyDescent="0.25">
      <c r="G119"/>
    </row>
    <row r="120" spans="7:7" s="10" customFormat="1" ht="15.75" hidden="1" thickTop="1" x14ac:dyDescent="0.25">
      <c r="G120"/>
    </row>
    <row r="121" spans="7:7" s="10" customFormat="1" ht="15.75" hidden="1" thickTop="1" x14ac:dyDescent="0.25">
      <c r="G121"/>
    </row>
    <row r="122" spans="7:7" s="10" customFormat="1" ht="15.75" hidden="1" thickTop="1" x14ac:dyDescent="0.25">
      <c r="G122"/>
    </row>
    <row r="123" spans="7:7" s="10" customFormat="1" ht="15.75" hidden="1" thickTop="1" x14ac:dyDescent="0.25">
      <c r="G123"/>
    </row>
    <row r="124" spans="7:7" s="10" customFormat="1" ht="15.75" hidden="1" thickTop="1" x14ac:dyDescent="0.25">
      <c r="G124"/>
    </row>
    <row r="125" spans="7:7" s="10" customFormat="1" ht="15.75" hidden="1" thickTop="1" x14ac:dyDescent="0.25">
      <c r="G125"/>
    </row>
    <row r="126" spans="7:7" s="10" customFormat="1" ht="15.75" hidden="1" thickTop="1" x14ac:dyDescent="0.25">
      <c r="G126"/>
    </row>
    <row r="127" spans="7:7" s="10" customFormat="1" ht="15.75" hidden="1" thickTop="1" x14ac:dyDescent="0.25">
      <c r="G127"/>
    </row>
    <row r="128" spans="7:7" s="10" customFormat="1" ht="15.75" hidden="1" thickTop="1" x14ac:dyDescent="0.25">
      <c r="G128"/>
    </row>
    <row r="129" spans="7:7" s="10" customFormat="1" ht="15.75" hidden="1" thickTop="1" x14ac:dyDescent="0.25">
      <c r="G129"/>
    </row>
    <row r="130" spans="7:7" s="10" customFormat="1" ht="15.75" hidden="1" thickTop="1" x14ac:dyDescent="0.25">
      <c r="G130"/>
    </row>
    <row r="131" spans="7:7" s="10" customFormat="1" ht="15.75" hidden="1" thickTop="1" x14ac:dyDescent="0.25">
      <c r="G131"/>
    </row>
    <row r="132" spans="7:7" s="10" customFormat="1" ht="15.75" hidden="1" thickTop="1" x14ac:dyDescent="0.25">
      <c r="G132"/>
    </row>
    <row r="133" spans="7:7" s="10" customFormat="1" ht="15.75" hidden="1" thickTop="1" x14ac:dyDescent="0.25">
      <c r="G133"/>
    </row>
    <row r="134" spans="7:7" s="10" customFormat="1" ht="15.75" hidden="1" thickTop="1" x14ac:dyDescent="0.25">
      <c r="G134"/>
    </row>
    <row r="135" spans="7:7" s="10" customFormat="1" ht="15.75" hidden="1" thickTop="1" x14ac:dyDescent="0.25">
      <c r="G135"/>
    </row>
    <row r="136" spans="7:7" s="10" customFormat="1" ht="15.75" hidden="1" thickTop="1" x14ac:dyDescent="0.25">
      <c r="G136"/>
    </row>
    <row r="137" spans="7:7" s="10" customFormat="1" ht="15.75" hidden="1" thickTop="1" x14ac:dyDescent="0.25">
      <c r="G137"/>
    </row>
    <row r="138" spans="7:7" s="10" customFormat="1" ht="15.75" hidden="1" thickTop="1" x14ac:dyDescent="0.25">
      <c r="G138"/>
    </row>
    <row r="139" spans="7:7" ht="15.75" hidden="1" thickTop="1" x14ac:dyDescent="0.25"/>
    <row r="140" spans="7:7" ht="15.75" hidden="1" thickTop="1" x14ac:dyDescent="0.25"/>
    <row r="141" spans="7:7" ht="15.75" hidden="1" thickTop="1" x14ac:dyDescent="0.25"/>
    <row r="142" spans="7:7" ht="15.75" hidden="1" thickTop="1" x14ac:dyDescent="0.25"/>
    <row r="143" spans="7:7" ht="15.75" hidden="1" thickTop="1" x14ac:dyDescent="0.25"/>
    <row r="144" spans="7:7" ht="15.75" hidden="1" thickTop="1" x14ac:dyDescent="0.25"/>
    <row r="145" ht="15.75" hidden="1" thickTop="1" x14ac:dyDescent="0.25"/>
    <row r="146" ht="15.75" hidden="1" thickTop="1" x14ac:dyDescent="0.25"/>
    <row r="147" ht="15.75" hidden="1" thickTop="1" x14ac:dyDescent="0.25"/>
    <row r="148" ht="15" hidden="1" customHeight="1" x14ac:dyDescent="0.25"/>
    <row r="149" ht="15" hidden="1" customHeight="1" x14ac:dyDescent="0.25"/>
    <row r="150" ht="15" hidden="1" customHeight="1" x14ac:dyDescent="0.25"/>
    <row r="151" ht="15" hidden="1" customHeight="1" x14ac:dyDescent="0.25"/>
    <row r="152" ht="15" hidden="1" customHeight="1" x14ac:dyDescent="0.25"/>
    <row r="153" ht="15" hidden="1" customHeight="1" x14ac:dyDescent="0.25"/>
    <row r="154" ht="15" hidden="1" customHeight="1" x14ac:dyDescent="0.25"/>
    <row r="155" ht="15" hidden="1" customHeight="1" x14ac:dyDescent="0.25"/>
    <row r="156" ht="15" hidden="1" customHeight="1" x14ac:dyDescent="0.25"/>
    <row r="157" ht="15" hidden="1" customHeight="1" x14ac:dyDescent="0.25"/>
    <row r="158" ht="15" hidden="1" customHeight="1" x14ac:dyDescent="0.25"/>
    <row r="159" ht="15" hidden="1" customHeight="1" x14ac:dyDescent="0.25"/>
    <row r="160" ht="15" hidden="1" customHeight="1" x14ac:dyDescent="0.25"/>
    <row r="161" ht="15" hidden="1" customHeight="1" x14ac:dyDescent="0.25"/>
    <row r="162" ht="15" hidden="1" customHeight="1" x14ac:dyDescent="0.25"/>
    <row r="163" ht="15" hidden="1" customHeight="1" x14ac:dyDescent="0.25"/>
    <row r="164" ht="15" hidden="1" customHeight="1" x14ac:dyDescent="0.25"/>
    <row r="165" ht="15" hidden="1" customHeight="1" x14ac:dyDescent="0.25"/>
    <row r="166" ht="15" hidden="1" customHeight="1" x14ac:dyDescent="0.25"/>
    <row r="167" ht="15" hidden="1" customHeight="1" x14ac:dyDescent="0.25"/>
    <row r="168" ht="15" hidden="1" customHeight="1" x14ac:dyDescent="0.25"/>
    <row r="169" ht="15" hidden="1" customHeight="1" x14ac:dyDescent="0.25"/>
    <row r="170" ht="15" hidden="1" customHeight="1" x14ac:dyDescent="0.25"/>
    <row r="171" ht="15" hidden="1" customHeight="1" x14ac:dyDescent="0.25"/>
    <row r="172" ht="15" hidden="1" customHeight="1" x14ac:dyDescent="0.25"/>
    <row r="173" ht="15" hidden="1" customHeight="1" x14ac:dyDescent="0.25"/>
    <row r="174" ht="15" hidden="1" customHeight="1" x14ac:dyDescent="0.25"/>
    <row r="175" ht="15" hidden="1" customHeight="1" x14ac:dyDescent="0.25"/>
    <row r="176" ht="15" hidden="1" customHeight="1" x14ac:dyDescent="0.25"/>
    <row r="177" ht="15" hidden="1" customHeight="1" x14ac:dyDescent="0.25"/>
    <row r="178" ht="15" hidden="1" customHeight="1" x14ac:dyDescent="0.25"/>
    <row r="179" ht="15" hidden="1" customHeight="1" x14ac:dyDescent="0.25"/>
    <row r="180" ht="15" hidden="1" customHeight="1" x14ac:dyDescent="0.25"/>
    <row r="181" ht="15" hidden="1" customHeight="1" x14ac:dyDescent="0.25"/>
    <row r="182" ht="15" hidden="1" customHeight="1" x14ac:dyDescent="0.25"/>
    <row r="183" ht="15" hidden="1" customHeight="1" x14ac:dyDescent="0.25"/>
    <row r="184" ht="15" hidden="1" customHeight="1" x14ac:dyDescent="0.25"/>
    <row r="185" ht="15" hidden="1" customHeight="1" x14ac:dyDescent="0.25"/>
    <row r="186" ht="15" hidden="1" customHeight="1" x14ac:dyDescent="0.25"/>
    <row r="187" ht="15" hidden="1" customHeight="1" x14ac:dyDescent="0.25"/>
    <row r="188" ht="15" hidden="1" customHeight="1" x14ac:dyDescent="0.25"/>
    <row r="189" ht="15" hidden="1" customHeight="1" x14ac:dyDescent="0.25"/>
    <row r="190" ht="15" hidden="1" customHeight="1" x14ac:dyDescent="0.25"/>
    <row r="191" ht="15" hidden="1" customHeight="1" x14ac:dyDescent="0.25"/>
    <row r="192" ht="15" hidden="1" customHeight="1" x14ac:dyDescent="0.25"/>
    <row r="193" ht="15" hidden="1" customHeight="1" x14ac:dyDescent="0.25"/>
    <row r="194" ht="15" hidden="1" customHeight="1" x14ac:dyDescent="0.25"/>
    <row r="195" ht="15" hidden="1" customHeight="1" x14ac:dyDescent="0.25"/>
    <row r="196" ht="15" hidden="1" customHeight="1" x14ac:dyDescent="0.25"/>
    <row r="197" ht="15" hidden="1" customHeight="1" x14ac:dyDescent="0.25"/>
    <row r="198" ht="15" hidden="1" customHeight="1" x14ac:dyDescent="0.25"/>
    <row r="199" ht="15" hidden="1" customHeight="1" x14ac:dyDescent="0.25"/>
    <row r="200" ht="15" hidden="1" customHeight="1" x14ac:dyDescent="0.25"/>
    <row r="201" ht="15" hidden="1" customHeight="1" x14ac:dyDescent="0.25"/>
    <row r="202" ht="15" hidden="1" customHeight="1" x14ac:dyDescent="0.25"/>
    <row r="203" ht="15" hidden="1" customHeight="1" x14ac:dyDescent="0.25"/>
    <row r="204" ht="15" hidden="1" customHeight="1" x14ac:dyDescent="0.25"/>
    <row r="205" ht="15" hidden="1" customHeight="1" x14ac:dyDescent="0.25"/>
    <row r="206" ht="15" hidden="1" customHeight="1" x14ac:dyDescent="0.25"/>
    <row r="207" ht="15" hidden="1" customHeight="1" x14ac:dyDescent="0.25"/>
    <row r="208" ht="15" hidden="1" customHeight="1" x14ac:dyDescent="0.25"/>
    <row r="209" ht="15" hidden="1" customHeight="1" x14ac:dyDescent="0.25"/>
    <row r="210" ht="15" hidden="1" customHeight="1" x14ac:dyDescent="0.25"/>
    <row r="211" ht="15" hidden="1" customHeight="1" x14ac:dyDescent="0.25"/>
    <row r="212" ht="15" hidden="1" customHeight="1" x14ac:dyDescent="0.25"/>
    <row r="213" ht="15" hidden="1" customHeight="1" x14ac:dyDescent="0.25"/>
    <row r="214" ht="15" hidden="1" customHeight="1" x14ac:dyDescent="0.25"/>
    <row r="215" ht="15" hidden="1" customHeight="1" x14ac:dyDescent="0.25"/>
    <row r="216" ht="15" hidden="1" customHeight="1" x14ac:dyDescent="0.25"/>
    <row r="217" ht="15" hidden="1" customHeight="1" x14ac:dyDescent="0.25"/>
    <row r="218" ht="15" hidden="1" customHeight="1" x14ac:dyDescent="0.25"/>
    <row r="219" ht="15" hidden="1" customHeight="1" x14ac:dyDescent="0.25"/>
    <row r="220" ht="15" hidden="1" customHeight="1" x14ac:dyDescent="0.25"/>
    <row r="221" ht="15" hidden="1" customHeight="1" x14ac:dyDescent="0.25"/>
    <row r="222" ht="15" hidden="1" customHeight="1" x14ac:dyDescent="0.25"/>
    <row r="223" ht="15" hidden="1" customHeight="1" x14ac:dyDescent="0.25"/>
    <row r="224" ht="15" hidden="1" customHeight="1" x14ac:dyDescent="0.25"/>
    <row r="225" ht="15" hidden="1" customHeight="1" x14ac:dyDescent="0.25"/>
    <row r="226" ht="15" hidden="1" customHeight="1" x14ac:dyDescent="0.25"/>
    <row r="227" ht="15" hidden="1" customHeight="1" x14ac:dyDescent="0.25"/>
    <row r="228" ht="15" hidden="1" customHeight="1" x14ac:dyDescent="0.25"/>
    <row r="229" ht="15" hidden="1" customHeight="1" x14ac:dyDescent="0.25"/>
    <row r="230" ht="15" hidden="1" customHeight="1" x14ac:dyDescent="0.25"/>
    <row r="231" ht="15" hidden="1" customHeight="1" x14ac:dyDescent="0.25"/>
    <row r="232" ht="15" hidden="1" customHeight="1" x14ac:dyDescent="0.25"/>
    <row r="233" ht="15" hidden="1" customHeight="1" x14ac:dyDescent="0.25"/>
    <row r="234" ht="15" hidden="1" customHeight="1" x14ac:dyDescent="0.25"/>
    <row r="235" ht="15" hidden="1" customHeight="1" x14ac:dyDescent="0.25"/>
    <row r="236" ht="15" hidden="1" customHeight="1" x14ac:dyDescent="0.25"/>
    <row r="237" ht="15" hidden="1" customHeight="1" x14ac:dyDescent="0.25"/>
    <row r="238" ht="15" hidden="1" customHeight="1" x14ac:dyDescent="0.25"/>
    <row r="239" ht="15" hidden="1" customHeight="1" x14ac:dyDescent="0.25"/>
    <row r="240" ht="15" hidden="1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</sheetData>
  <sheetProtection algorithmName="SHA-512" hashValue="paxYtUWWZVA0RsJlIBN7ZXJCMuhMdedJADkVoQYMgH8k0IGBSsHwnLE0w2hyfMnOpx695Q5QJjeIiCUTnQwuTQ==" saltValue="0ityljHVjtlecA1JM6bQgw==" spinCount="100000" sheet="1" objects="1" scenarios="1"/>
  <mergeCells count="8">
    <mergeCell ref="K12:L12"/>
    <mergeCell ref="D15:E15"/>
    <mergeCell ref="B16:E16"/>
    <mergeCell ref="D14:E14"/>
    <mergeCell ref="B1:E1"/>
    <mergeCell ref="B3:E3"/>
    <mergeCell ref="D4:E4"/>
    <mergeCell ref="D5:E5"/>
  </mergeCells>
  <dataValidations count="6">
    <dataValidation type="decimal" allowBlank="1" showInputMessage="1" showErrorMessage="1" sqref="D7:E13" xr:uid="{00000000-0002-0000-0500-000000000000}">
      <formula1>0</formula1>
      <formula2>9999999.99</formula2>
    </dataValidation>
    <dataValidation type="whole" operator="greaterThanOrEqual" showInputMessage="1" showErrorMessage="1" sqref="D14" xr:uid="{00000000-0002-0000-0500-000001000000}">
      <formula1>1</formula1>
    </dataValidation>
    <dataValidation type="whole" allowBlank="1" showInputMessage="1" showErrorMessage="1" sqref="D5" xr:uid="{00000000-0002-0000-0500-000002000000}">
      <formula1>0</formula1>
      <formula2>11</formula2>
    </dataValidation>
    <dataValidation type="whole" operator="greaterThanOrEqual" allowBlank="1" showInputMessage="1" showErrorMessage="1" sqref="D4" xr:uid="{00000000-0002-0000-0500-000003000000}">
      <formula1>1</formula1>
    </dataValidation>
    <dataValidation type="list" allowBlank="1" showInputMessage="1" showErrorMessage="1" sqref="B9" xr:uid="{00000000-0002-0000-0500-000004000000}">
      <formula1>$I$2:$I$6</formula1>
    </dataValidation>
    <dataValidation type="list" allowBlank="1" showInputMessage="1" showErrorMessage="1" sqref="B13" xr:uid="{00000000-0002-0000-0500-000005000000}">
      <formula1>$I$9</formula1>
    </dataValidation>
  </dataValidations>
  <hyperlinks>
    <hyperlink ref="G2" location="'Dane pracownika'!A1" display="___Dane pracownika na wydrukach___" xr:uid="{00000000-0004-0000-0500-000000000000}"/>
    <hyperlink ref="G4" location="'Dane do harmonogramu'!A1" display="Harmonogram pełny - tylko produkt podstawowy" xr:uid="{00000000-0004-0000-0500-000001000000}"/>
    <hyperlink ref="G3" location="Dokumenty!A1" display="___Dokumenty___" xr:uid="{00000000-0004-0000-0500-000002000000}"/>
    <hyperlink ref="G5" location="'Harmonogram spłat pożyczki'!A1" display="Harmonogram pełny - tylko produkt podstawowy" xr:uid="{00000000-0004-0000-0500-000003000000}"/>
    <hyperlink ref="G6" location="'Harmonogram spłat pożyczki sk'!A1" display="Harmonogram skrócony - z opcjami" xr:uid="{00000000-0004-0000-0500-000004000000}"/>
    <hyperlink ref="G7" location="Ubezpieczenie!A1" display="Dane do wydruku harmonogramu spłaty - ubezpieczenie" xr:uid="{00000000-0004-0000-0500-000005000000}"/>
    <hyperlink ref="G8" location="'Harmonogram ubezp'!A1" display="Harmonogram skrócony - ubezpieczenie" xr:uid="{00000000-0004-0000-0500-000006000000}"/>
    <hyperlink ref="G11" location="'Symulacja zdolności'!A1" display="Symulacja zdolności" xr:uid="{00000000-0004-0000-0500-000007000000}"/>
    <hyperlink ref="G9" location="KPiR_kalkulator!A1" display="Symulacja dochodu - KPiR" xr:uid="{00000000-0004-0000-0500-000008000000}"/>
    <hyperlink ref="G10" location="Ryczałt_kalkulator!A1" display="Symulacja dochodu - Ryczałt" xr:uid="{00000000-0004-0000-0500-000009000000}"/>
  </hyperlinks>
  <pageMargins left="0.11811023622047245" right="0.11811023622047245" top="0.74803149606299213" bottom="0.74803149606299213" header="0.31496062992125984" footer="0.31496062992125984"/>
  <pageSetup paperSize="9" scale="65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19"/>
  <dimension ref="A2:H27"/>
  <sheetViews>
    <sheetView workbookViewId="0">
      <selection activeCell="C25" sqref="C25"/>
    </sheetView>
  </sheetViews>
  <sheetFormatPr defaultRowHeight="15" x14ac:dyDescent="0.25"/>
  <cols>
    <col min="3" max="3" width="51.5703125" bestFit="1" customWidth="1"/>
    <col min="4" max="4" width="26.140625" customWidth="1"/>
    <col min="5" max="5" width="22.85546875" customWidth="1"/>
    <col min="6" max="6" width="12.85546875" bestFit="1" customWidth="1"/>
    <col min="7" max="7" width="17.85546875" bestFit="1" customWidth="1"/>
  </cols>
  <sheetData>
    <row r="2" spans="1:8" x14ac:dyDescent="0.25">
      <c r="C2" t="s">
        <v>131</v>
      </c>
      <c r="E2" s="13">
        <f>kalkulator_najem!D4</f>
        <v>24</v>
      </c>
    </row>
    <row r="3" spans="1:8" x14ac:dyDescent="0.25">
      <c r="G3" t="s">
        <v>130</v>
      </c>
    </row>
    <row r="4" spans="1:8" x14ac:dyDescent="0.25">
      <c r="C4" t="s">
        <v>129</v>
      </c>
      <c r="E4" s="110">
        <f>kalkulator_najem!D5</f>
        <v>7</v>
      </c>
      <c r="G4">
        <f>IF(E4=E2,0,(IF((E2-E4)&gt;11.999,12,E2-E4)))</f>
        <v>12</v>
      </c>
    </row>
    <row r="5" spans="1:8" x14ac:dyDescent="0.25">
      <c r="E5" s="100"/>
    </row>
    <row r="6" spans="1:8" x14ac:dyDescent="0.25">
      <c r="C6" s="102" t="s">
        <v>128</v>
      </c>
      <c r="D6" s="102" t="s">
        <v>127</v>
      </c>
      <c r="E6" s="100" t="s">
        <v>126</v>
      </c>
      <c r="F6" s="5"/>
      <c r="G6" s="5"/>
      <c r="H6" s="5"/>
    </row>
    <row r="7" spans="1:8" x14ac:dyDescent="0.25">
      <c r="C7" s="107">
        <v>0.03</v>
      </c>
      <c r="D7" s="106">
        <f>kalkulator_najem!D7</f>
        <v>0</v>
      </c>
      <c r="E7" s="100">
        <f>kalkulator_najem!E7</f>
        <v>0</v>
      </c>
      <c r="F7" s="109"/>
      <c r="G7" s="5"/>
      <c r="H7" s="5"/>
    </row>
    <row r="8" spans="1:8" x14ac:dyDescent="0.25">
      <c r="C8" s="108">
        <v>5.5E-2</v>
      </c>
      <c r="D8" s="106">
        <f>kalkulator_najem!D8</f>
        <v>0</v>
      </c>
      <c r="E8" s="100">
        <f>kalkulator_najem!E8</f>
        <v>0</v>
      </c>
      <c r="F8" s="5"/>
      <c r="G8" s="5"/>
      <c r="H8" s="5"/>
    </row>
    <row r="9" spans="1:8" x14ac:dyDescent="0.25">
      <c r="A9" t="s">
        <v>142</v>
      </c>
      <c r="C9" s="108">
        <f>IF(kalkulator_najem!B9=kalkulator_najem!I2,20%,IF(kalkulator_najem!B9=kalkulator_najem!I3,17%,IF(kalkulator_najem!B9=kalkulator_najem!I4,8.5%,IF(kalkulator_najem!B9=kalkulator_najem!I5,5.5%,IF(kalkulator_najem!B9=kalkulator_najem!I6,3%,IF(kalkulator_najem!B13=kalkulator_najem!I9=12.5%,0))))))</f>
        <v>8.5000000000000006E-2</v>
      </c>
      <c r="D9" s="106">
        <f>kalkulator_najem!D9</f>
        <v>14000</v>
      </c>
      <c r="E9" s="100">
        <f>kalkulator_najem!E9</f>
        <v>20000</v>
      </c>
      <c r="F9" s="5"/>
      <c r="G9" s="5"/>
      <c r="H9" s="5"/>
    </row>
    <row r="10" spans="1:8" x14ac:dyDescent="0.25">
      <c r="A10" t="s">
        <v>138</v>
      </c>
      <c r="C10" s="107">
        <v>0.1</v>
      </c>
      <c r="D10" s="106">
        <f>kalkulator_najem!D10</f>
        <v>0</v>
      </c>
      <c r="E10" s="100">
        <f>kalkulator_najem!E10</f>
        <v>0</v>
      </c>
      <c r="F10" s="5"/>
      <c r="G10" s="5"/>
      <c r="H10" s="5"/>
    </row>
    <row r="11" spans="1:8" x14ac:dyDescent="0.25">
      <c r="A11" t="s">
        <v>143</v>
      </c>
      <c r="C11" s="108">
        <v>0.125</v>
      </c>
      <c r="D11" s="106">
        <f>kalkulator_najem!D13</f>
        <v>0</v>
      </c>
      <c r="E11" s="100">
        <f>kalkulator_najem!E13</f>
        <v>0</v>
      </c>
      <c r="F11" s="5"/>
      <c r="G11" s="5"/>
      <c r="H11" s="5"/>
    </row>
    <row r="12" spans="1:8" x14ac:dyDescent="0.25">
      <c r="A12" t="s">
        <v>139</v>
      </c>
      <c r="C12" s="107">
        <v>0.17</v>
      </c>
      <c r="D12" s="106">
        <f>kalkulator_najem!D11</f>
        <v>0</v>
      </c>
      <c r="E12" s="100">
        <f>kalkulator_najem!E11</f>
        <v>0</v>
      </c>
      <c r="F12" s="5"/>
      <c r="G12" s="5"/>
      <c r="H12" s="5"/>
    </row>
    <row r="13" spans="1:8" x14ac:dyDescent="0.25">
      <c r="A13" t="s">
        <v>140</v>
      </c>
      <c r="C13" s="107">
        <v>0.2</v>
      </c>
      <c r="D13" s="106">
        <f>kalkulator_najem!D12</f>
        <v>0</v>
      </c>
      <c r="E13" s="100">
        <f>kalkulator_najem!E12</f>
        <v>0</v>
      </c>
      <c r="F13" s="105"/>
      <c r="G13" s="104"/>
      <c r="H13" s="5"/>
    </row>
    <row r="14" spans="1:8" x14ac:dyDescent="0.25">
      <c r="A14" t="s">
        <v>141</v>
      </c>
      <c r="C14" s="103" t="s">
        <v>125</v>
      </c>
      <c r="D14" s="100">
        <f>SUM(D7:D13)</f>
        <v>14000</v>
      </c>
      <c r="E14" s="100">
        <f>SUM(E7:E13)</f>
        <v>20000</v>
      </c>
    </row>
    <row r="15" spans="1:8" x14ac:dyDescent="0.25">
      <c r="C15" s="102" t="s">
        <v>124</v>
      </c>
      <c r="D15" s="101">
        <f>ROUND(((E10*C10+E7*C7+E8*C8+E9*C9+E12*C12+E11*C11+E13*C13)/G4*(12-E4)+D7*C7+D8*C8+D9*C9+D10*C10+D11*C11+D12*C12+D13*C13)/12,2)</f>
        <v>158.19</v>
      </c>
      <c r="E15" s="100">
        <f>ROUND((IF(G4&gt;0,((E10*C10+E7*C7+E8*C8+E11*C11+E9*C9+E12*C12+E13*C13)/G4*(12-E4)+D7*C7+D8*C8+D9*C9+D10*C10+D11*C11+D12*C12+D13*C13)/12,(D7*C7+D8*C8+D9*C9+D10*C10+D12*C12+D13*C13)/E4)),2)</f>
        <v>158.19</v>
      </c>
      <c r="F15" s="15"/>
      <c r="G15">
        <f>ROUND(((1-0.19)/0.19),2)</f>
        <v>4.26</v>
      </c>
    </row>
    <row r="16" spans="1:8" x14ac:dyDescent="0.25">
      <c r="C16" t="s">
        <v>123</v>
      </c>
      <c r="D16" s="100">
        <f>D15*G15</f>
        <v>673.88939999999991</v>
      </c>
      <c r="E16" s="100">
        <f>E15*G15</f>
        <v>673.88939999999991</v>
      </c>
      <c r="F16" s="16"/>
      <c r="G16" s="15"/>
    </row>
    <row r="17" spans="3:7" x14ac:dyDescent="0.25">
      <c r="C17" t="s">
        <v>122</v>
      </c>
      <c r="D17" s="100">
        <f>ROUND(0.1*((E14/G4)*(12-E4)+D14)/12,2)</f>
        <v>186.11</v>
      </c>
      <c r="E17" s="100">
        <f>ROUND(IF(G4&gt;0,(0.1*((E14/G4)*(12-E4)+D14)/12),(0.1*(D14)/E4)),2)</f>
        <v>186.11</v>
      </c>
      <c r="F17" s="16"/>
      <c r="G17" s="15"/>
    </row>
    <row r="18" spans="3:7" x14ac:dyDescent="0.25">
      <c r="C18" t="s">
        <v>121</v>
      </c>
      <c r="D18" s="100">
        <f>MAX(D17,D16)</f>
        <v>673.88939999999991</v>
      </c>
      <c r="E18" s="100">
        <f>IF(E2&gt;0,(MAX(E17,E16)),0)</f>
        <v>673.88939999999991</v>
      </c>
      <c r="F18" s="16"/>
    </row>
    <row r="19" spans="3:7" x14ac:dyDescent="0.25">
      <c r="C19" t="s">
        <v>120</v>
      </c>
      <c r="D19" s="100">
        <f>((E14/G4)*(12-E4)+D14)/12</f>
        <v>1861.1111111111113</v>
      </c>
      <c r="E19" s="100">
        <f>IF(E2&gt;0,(IF(G4&gt;0,(((E14/G4)*(12-E4)+D14)/12),(D14)/E4)),0)</f>
        <v>1861.1111111111113</v>
      </c>
      <c r="F19" s="16"/>
    </row>
    <row r="20" spans="3:7" x14ac:dyDescent="0.25">
      <c r="D20" t="s">
        <v>119</v>
      </c>
      <c r="E20" s="5"/>
      <c r="F20" s="16"/>
    </row>
    <row r="21" spans="3:7" x14ac:dyDescent="0.25">
      <c r="E21" s="5"/>
      <c r="F21" s="16"/>
      <c r="G21" s="15"/>
    </row>
    <row r="22" spans="3:7" x14ac:dyDescent="0.25">
      <c r="E22" s="5"/>
      <c r="F22" s="16"/>
    </row>
    <row r="23" spans="3:7" x14ac:dyDescent="0.25">
      <c r="E23" s="5"/>
      <c r="F23" s="16"/>
    </row>
    <row r="24" spans="3:7" x14ac:dyDescent="0.25">
      <c r="E24" s="5"/>
      <c r="F24" s="16"/>
    </row>
    <row r="26" spans="3:7" x14ac:dyDescent="0.25">
      <c r="G26" s="15"/>
    </row>
    <row r="27" spans="3:7" x14ac:dyDescent="0.25">
      <c r="G27" s="1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4"/>
  <dimension ref="B1:AB32"/>
  <sheetViews>
    <sheetView topLeftCell="C1" workbookViewId="0">
      <selection activeCell="O13" sqref="O13"/>
    </sheetView>
  </sheetViews>
  <sheetFormatPr defaultRowHeight="15" x14ac:dyDescent="0.25"/>
  <cols>
    <col min="2" max="2" width="51.140625" customWidth="1"/>
    <col min="3" max="3" width="18.42578125" customWidth="1"/>
    <col min="4" max="4" width="18.140625" customWidth="1"/>
    <col min="5" max="5" width="15.7109375" customWidth="1"/>
    <col min="10" max="10" width="10.42578125" bestFit="1" customWidth="1"/>
    <col min="12" max="12" width="11.7109375" customWidth="1"/>
    <col min="19" max="19" width="27.28515625" customWidth="1"/>
    <col min="25" max="25" width="67.140625" style="4" customWidth="1"/>
    <col min="27" max="27" width="55.85546875" customWidth="1"/>
  </cols>
  <sheetData>
    <row r="1" spans="2:28" x14ac:dyDescent="0.25">
      <c r="J1" s="1"/>
      <c r="S1" s="20" t="s">
        <v>15</v>
      </c>
    </row>
    <row r="2" spans="2:28" x14ac:dyDescent="0.25">
      <c r="C2" s="21" t="s">
        <v>16</v>
      </c>
      <c r="D2" s="21" t="s">
        <v>17</v>
      </c>
      <c r="S2" s="22"/>
    </row>
    <row r="3" spans="2:28" ht="30" x14ac:dyDescent="0.25">
      <c r="B3" s="11" t="s">
        <v>18</v>
      </c>
      <c r="C3" s="23">
        <f>'Ryczałt kalkulator'!C3</f>
        <v>43452</v>
      </c>
      <c r="D3" s="21"/>
      <c r="J3" s="5" t="s">
        <v>19</v>
      </c>
      <c r="K3" s="5" t="s">
        <v>20</v>
      </c>
      <c r="N3" t="s">
        <v>21</v>
      </c>
      <c r="O3">
        <v>0</v>
      </c>
      <c r="S3" s="24" t="s">
        <v>22</v>
      </c>
      <c r="T3" s="25" t="s">
        <v>23</v>
      </c>
      <c r="X3" s="26"/>
      <c r="Y3" s="26"/>
      <c r="Z3" s="27"/>
    </row>
    <row r="4" spans="2:28" x14ac:dyDescent="0.25">
      <c r="B4" t="s">
        <v>24</v>
      </c>
      <c r="C4" t="str">
        <f>IF('Ryczałt kalkulator'!C4="Przedsiębiorców","SP","")</f>
        <v/>
      </c>
      <c r="D4" s="21"/>
      <c r="J4" s="5">
        <f>DAY(C3)</f>
        <v>18</v>
      </c>
      <c r="K4" s="5">
        <f>MONTH(C3)</f>
        <v>12</v>
      </c>
      <c r="L4" s="14" t="str">
        <f>VLOOKUP($K$4,O4:Q15,3)</f>
        <v>dane za ubiegły rok</v>
      </c>
      <c r="N4" t="s">
        <v>25</v>
      </c>
      <c r="O4" s="13">
        <v>1</v>
      </c>
      <c r="P4">
        <v>12</v>
      </c>
      <c r="Q4" t="s">
        <v>25</v>
      </c>
      <c r="S4" s="28" t="s">
        <v>26</v>
      </c>
      <c r="T4" s="29">
        <v>34</v>
      </c>
      <c r="X4" s="30"/>
      <c r="Y4" s="31"/>
      <c r="Z4" s="32"/>
      <c r="AB4" s="32"/>
    </row>
    <row r="5" spans="2:28" x14ac:dyDescent="0.25">
      <c r="B5" t="str">
        <f>'Ryczałt kalkulator'!B5</f>
        <v>Branża</v>
      </c>
      <c r="C5" t="str">
        <f>'Ryczałt kalkulator'!C5</f>
        <v>Usługi finansowe, Ubezpieczenia</v>
      </c>
      <c r="D5" s="21"/>
      <c r="K5">
        <f>VLOOKUP(K4,O4:P15,2,FALSE)</f>
        <v>11</v>
      </c>
      <c r="L5" s="14" t="str">
        <f>VLOOKUP($K$5,O4:Q16,3)</f>
        <v>listopad</v>
      </c>
      <c r="N5" t="s">
        <v>27</v>
      </c>
      <c r="O5" s="13">
        <v>2</v>
      </c>
      <c r="P5">
        <v>1</v>
      </c>
      <c r="Q5" t="s">
        <v>27</v>
      </c>
      <c r="S5" s="33" t="s">
        <v>28</v>
      </c>
      <c r="T5" s="34">
        <v>28</v>
      </c>
      <c r="X5" s="30"/>
      <c r="Y5" s="31"/>
      <c r="Z5" s="32"/>
      <c r="AB5" s="32"/>
    </row>
    <row r="6" spans="2:28" x14ac:dyDescent="0.25">
      <c r="B6" s="11" t="s">
        <v>29</v>
      </c>
      <c r="C6" s="57" t="str">
        <f>'Ryczałt kalkulator'!C8</f>
        <v>październik</v>
      </c>
      <c r="D6" s="21"/>
      <c r="K6">
        <f>VLOOKUP(K5,O4:P15,2,FALSE)</f>
        <v>10</v>
      </c>
      <c r="L6" s="14" t="str">
        <f>VLOOKUP($K$6,O3:Q17,3)</f>
        <v>październik</v>
      </c>
      <c r="N6" t="s">
        <v>30</v>
      </c>
      <c r="O6" s="13">
        <v>3</v>
      </c>
      <c r="P6">
        <v>2</v>
      </c>
      <c r="Q6" t="s">
        <v>30</v>
      </c>
      <c r="S6" s="33" t="s">
        <v>31</v>
      </c>
      <c r="T6" s="34">
        <v>34</v>
      </c>
      <c r="X6" s="30"/>
      <c r="Y6" s="31"/>
      <c r="Z6" s="32"/>
      <c r="AB6" s="32"/>
    </row>
    <row r="7" spans="2:28" x14ac:dyDescent="0.25">
      <c r="B7" s="35" t="s">
        <v>32</v>
      </c>
      <c r="C7" s="36" t="str">
        <f>'Ryczałt kalkulator'!C6</f>
        <v>Cały rok</v>
      </c>
      <c r="E7" t="s">
        <v>34</v>
      </c>
      <c r="N7" t="s">
        <v>35</v>
      </c>
      <c r="O7" s="13">
        <v>4</v>
      </c>
      <c r="P7">
        <v>3</v>
      </c>
      <c r="Q7" t="s">
        <v>35</v>
      </c>
      <c r="S7" s="33" t="s">
        <v>36</v>
      </c>
      <c r="T7" s="34">
        <v>26</v>
      </c>
      <c r="X7" s="30"/>
      <c r="Y7" s="31"/>
      <c r="Z7" s="32"/>
      <c r="AB7" s="32"/>
    </row>
    <row r="8" spans="2:28" x14ac:dyDescent="0.25">
      <c r="B8" s="35" t="s">
        <v>37</v>
      </c>
      <c r="C8" s="37">
        <f>'Ryczałt kalkulator'!C7</f>
        <v>42005</v>
      </c>
      <c r="D8">
        <f>MONTH(C8)</f>
        <v>1</v>
      </c>
      <c r="E8" t="s">
        <v>33</v>
      </c>
      <c r="N8" t="s">
        <v>38</v>
      </c>
      <c r="O8" s="13">
        <v>5</v>
      </c>
      <c r="P8">
        <v>4</v>
      </c>
      <c r="Q8" t="s">
        <v>38</v>
      </c>
      <c r="S8" s="33" t="s">
        <v>39</v>
      </c>
      <c r="T8" s="34">
        <v>30</v>
      </c>
      <c r="X8" s="30"/>
      <c r="Y8" s="31"/>
      <c r="Z8" s="32"/>
      <c r="AB8" s="32"/>
    </row>
    <row r="9" spans="2:28" x14ac:dyDescent="0.25">
      <c r="B9" s="38" t="s">
        <v>40</v>
      </c>
      <c r="C9" s="36">
        <f>IF(C7="cały rok",12,13-D8)</f>
        <v>12</v>
      </c>
      <c r="D9">
        <f>VLOOKUP(D8,O4:P15,2,FALSE)</f>
        <v>12</v>
      </c>
      <c r="N9" t="s">
        <v>41</v>
      </c>
      <c r="O9" s="13">
        <v>6</v>
      </c>
      <c r="P9">
        <v>5</v>
      </c>
      <c r="Q9" t="s">
        <v>41</v>
      </c>
      <c r="S9" s="33" t="s">
        <v>42</v>
      </c>
      <c r="T9" s="34">
        <v>61</v>
      </c>
      <c r="X9" s="30"/>
      <c r="Y9" s="31"/>
      <c r="Z9" s="32"/>
      <c r="AB9" s="32"/>
    </row>
    <row r="10" spans="2:28" x14ac:dyDescent="0.25">
      <c r="B10" s="39" t="s">
        <v>43</v>
      </c>
      <c r="C10" s="36">
        <f>VLOOKUP($C$6,N3:O15,2,FALSE)</f>
        <v>10</v>
      </c>
      <c r="N10" t="s">
        <v>44</v>
      </c>
      <c r="O10" s="13">
        <v>7</v>
      </c>
      <c r="P10">
        <v>6</v>
      </c>
      <c r="Q10" t="s">
        <v>44</v>
      </c>
      <c r="S10" s="33" t="s">
        <v>45</v>
      </c>
      <c r="T10" s="34">
        <v>48</v>
      </c>
      <c r="X10" s="30"/>
      <c r="Y10" s="40"/>
      <c r="Z10" s="32"/>
      <c r="AB10" s="32"/>
    </row>
    <row r="11" spans="2:28" x14ac:dyDescent="0.25">
      <c r="B11" s="16"/>
      <c r="N11" t="s">
        <v>46</v>
      </c>
      <c r="O11" s="13">
        <v>8</v>
      </c>
      <c r="P11">
        <v>7</v>
      </c>
      <c r="Q11" t="s">
        <v>46</v>
      </c>
      <c r="S11" s="28" t="s">
        <v>47</v>
      </c>
      <c r="T11" s="29">
        <v>46</v>
      </c>
      <c r="X11" s="30"/>
      <c r="Y11" s="40"/>
      <c r="Z11" s="32"/>
      <c r="AB11" s="32"/>
    </row>
    <row r="12" spans="2:28" x14ac:dyDescent="0.25">
      <c r="B12" s="35" t="s">
        <v>48</v>
      </c>
      <c r="C12" s="41">
        <f>'Ryczałt kalkulator'!C10</f>
        <v>30017.29</v>
      </c>
      <c r="K12" s="2"/>
      <c r="N12" t="s">
        <v>49</v>
      </c>
      <c r="O12" s="13">
        <v>9</v>
      </c>
      <c r="P12">
        <v>8</v>
      </c>
      <c r="Q12" t="s">
        <v>49</v>
      </c>
      <c r="S12" s="33" t="s">
        <v>50</v>
      </c>
      <c r="T12" s="34">
        <v>68</v>
      </c>
      <c r="X12" s="30"/>
      <c r="Y12" s="40"/>
      <c r="Z12" s="32"/>
      <c r="AB12" s="32"/>
    </row>
    <row r="13" spans="2:28" x14ac:dyDescent="0.25">
      <c r="B13" s="35" t="s">
        <v>51</v>
      </c>
      <c r="C13" s="41">
        <f>'Ryczałt kalkulator'!C11</f>
        <v>4673</v>
      </c>
      <c r="N13" t="s">
        <v>52</v>
      </c>
      <c r="O13" s="13">
        <v>10</v>
      </c>
      <c r="P13">
        <v>9</v>
      </c>
      <c r="Q13" t="s">
        <v>52</v>
      </c>
      <c r="S13" s="33" t="s">
        <v>53</v>
      </c>
      <c r="T13" s="34">
        <v>51</v>
      </c>
      <c r="X13" s="30"/>
      <c r="Y13" s="40"/>
      <c r="Z13" s="32"/>
      <c r="AB13" s="32"/>
    </row>
    <row r="14" spans="2:28" x14ac:dyDescent="0.25">
      <c r="B14" s="35" t="s">
        <v>54</v>
      </c>
      <c r="C14" s="41">
        <f>'Ryczałt kalkulator'!C12</f>
        <v>0</v>
      </c>
      <c r="N14" t="s">
        <v>55</v>
      </c>
      <c r="O14" s="13">
        <v>11</v>
      </c>
      <c r="P14">
        <v>10</v>
      </c>
      <c r="Q14" t="s">
        <v>55</v>
      </c>
      <c r="S14" s="33" t="s">
        <v>56</v>
      </c>
      <c r="T14" s="34">
        <v>64</v>
      </c>
      <c r="X14" s="30"/>
      <c r="Y14" s="40"/>
      <c r="Z14" s="32"/>
      <c r="AB14" s="32"/>
    </row>
    <row r="15" spans="2:28" x14ac:dyDescent="0.25">
      <c r="B15" s="16"/>
      <c r="N15" t="s">
        <v>57</v>
      </c>
      <c r="O15" s="13">
        <v>12</v>
      </c>
      <c r="P15">
        <v>11</v>
      </c>
      <c r="Q15" t="s">
        <v>21</v>
      </c>
      <c r="S15" s="33" t="s">
        <v>58</v>
      </c>
      <c r="T15" s="34">
        <v>49</v>
      </c>
      <c r="X15" s="30"/>
      <c r="Y15" s="40"/>
      <c r="Z15" s="32"/>
      <c r="AB15" s="32"/>
    </row>
    <row r="16" spans="2:28" x14ac:dyDescent="0.25">
      <c r="B16" s="42" t="s">
        <v>59</v>
      </c>
      <c r="C16" s="5">
        <f>IF(C12-C13&lt;=0,0,0.19)</f>
        <v>0.19</v>
      </c>
      <c r="X16" s="30"/>
      <c r="Y16" s="31"/>
      <c r="Z16" s="32"/>
      <c r="AB16" s="32"/>
    </row>
    <row r="17" spans="2:28" x14ac:dyDescent="0.25">
      <c r="B17" s="16"/>
      <c r="S17" s="2"/>
      <c r="X17" s="30"/>
      <c r="Y17" s="31"/>
      <c r="Z17" s="32"/>
      <c r="AB17" s="32"/>
    </row>
    <row r="18" spans="2:28" x14ac:dyDescent="0.25">
      <c r="B18" s="35" t="s">
        <v>60</v>
      </c>
      <c r="C18" s="41">
        <f>'Ryczałt kalkulator'!C14</f>
        <v>19831.5</v>
      </c>
      <c r="S18" s="43"/>
      <c r="X18" s="30"/>
      <c r="Y18" s="44"/>
      <c r="Z18" s="32"/>
      <c r="AB18" s="32"/>
    </row>
    <row r="19" spans="2:28" x14ac:dyDescent="0.25">
      <c r="B19" s="35" t="s">
        <v>61</v>
      </c>
      <c r="C19" s="41">
        <f>'Ryczałt kalkulator'!C15</f>
        <v>3064.71</v>
      </c>
      <c r="S19" s="43"/>
      <c r="X19" s="30"/>
      <c r="Y19" s="31"/>
      <c r="Z19" s="32"/>
      <c r="AB19" s="32"/>
    </row>
    <row r="20" spans="2:28" x14ac:dyDescent="0.25">
      <c r="B20" s="35" t="s">
        <v>62</v>
      </c>
      <c r="C20" s="41">
        <f>'Ryczałt kalkulator'!C16</f>
        <v>0</v>
      </c>
      <c r="S20" s="43"/>
      <c r="X20" s="30"/>
      <c r="Y20" s="45"/>
      <c r="Z20" s="46"/>
      <c r="AB20" s="46"/>
    </row>
    <row r="21" spans="2:28" x14ac:dyDescent="0.25">
      <c r="B21" s="16"/>
      <c r="D21" s="47" t="s">
        <v>63</v>
      </c>
      <c r="E21" s="47" t="s">
        <v>64</v>
      </c>
      <c r="S21" s="2"/>
      <c r="X21" s="30"/>
      <c r="Y21" s="40"/>
      <c r="Z21" s="32"/>
      <c r="AB21" s="32"/>
    </row>
    <row r="22" spans="2:28" x14ac:dyDescent="0.25">
      <c r="B22" s="39" t="s">
        <v>65</v>
      </c>
      <c r="D22" s="48">
        <f>((C18-C19)*(1-C27)+C20)/C9</f>
        <v>1131.758325</v>
      </c>
      <c r="E22" s="48">
        <f>C18/C9</f>
        <v>1652.625</v>
      </c>
      <c r="X22" s="30"/>
      <c r="Y22" s="40"/>
      <c r="Z22" s="32"/>
      <c r="AB22" s="32"/>
    </row>
    <row r="23" spans="2:28" x14ac:dyDescent="0.25">
      <c r="B23" s="39" t="s">
        <v>66</v>
      </c>
      <c r="D23" s="48">
        <f>((C12-C13)*(1-C16)+C14)/C10</f>
        <v>2052.8874900000001</v>
      </c>
      <c r="E23" s="48">
        <f>C12/C10</f>
        <v>3001.7290000000003</v>
      </c>
      <c r="X23" s="30"/>
      <c r="Y23" s="40"/>
      <c r="Z23" s="32"/>
      <c r="AB23" s="32"/>
    </row>
    <row r="24" spans="2:28" x14ac:dyDescent="0.25">
      <c r="B24" s="39" t="s">
        <v>67</v>
      </c>
      <c r="D24" s="48">
        <f>((D22*IF(C7="cały rok",12-C10,C9))+(D23*C10))/IF(C7="cały rok",12,(C9+C10))</f>
        <v>1899.3659625000003</v>
      </c>
      <c r="E24" s="48">
        <f>((E22*IF(C7="cały rok",12-C10,C9))+(E23*C10))/IF(C7="cały rok",12,(C9+C10))</f>
        <v>2776.8783333333336</v>
      </c>
      <c r="X24" s="30"/>
      <c r="Y24" s="40"/>
      <c r="Z24" s="32"/>
      <c r="AB24" s="32"/>
    </row>
    <row r="25" spans="2:28" ht="15.75" thickBot="1" x14ac:dyDescent="0.3">
      <c r="B25" s="49" t="s">
        <v>68</v>
      </c>
      <c r="C25" s="12"/>
      <c r="D25" s="50">
        <f>IF(C10=0,D22,D24)</f>
        <v>1899.3659625000003</v>
      </c>
      <c r="E25" s="48">
        <f>IF(C10=0,E22,E24)</f>
        <v>2776.8783333333336</v>
      </c>
      <c r="X25" s="30"/>
      <c r="Y25" s="40"/>
      <c r="Z25" s="32"/>
      <c r="AB25" s="32"/>
    </row>
    <row r="26" spans="2:28" ht="15.75" thickBot="1" x14ac:dyDescent="0.3">
      <c r="B26" s="49" t="s">
        <v>69</v>
      </c>
      <c r="D26" s="51">
        <f>IF(C32&gt;D32,D32*E25/100,D25)</f>
        <v>1693.8957833333334</v>
      </c>
      <c r="X26" s="30"/>
      <c r="Y26" s="40"/>
      <c r="Z26" s="32"/>
      <c r="AB26" s="32"/>
    </row>
    <row r="27" spans="2:28" x14ac:dyDescent="0.25">
      <c r="B27" s="42" t="s">
        <v>70</v>
      </c>
      <c r="C27" s="5">
        <f>IF(C18-C19&lt;=0,0,0.19)</f>
        <v>0.19</v>
      </c>
      <c r="X27" s="30"/>
      <c r="Y27" s="45"/>
      <c r="Z27" s="32"/>
      <c r="AB27" s="32"/>
    </row>
    <row r="28" spans="2:28" x14ac:dyDescent="0.25">
      <c r="B28" t="s">
        <v>71</v>
      </c>
      <c r="X28" s="30"/>
      <c r="Y28" s="40"/>
      <c r="Z28" s="32"/>
      <c r="AB28" s="32"/>
    </row>
    <row r="29" spans="2:28" x14ac:dyDescent="0.25">
      <c r="B29" t="s">
        <v>72</v>
      </c>
      <c r="X29" s="30"/>
      <c r="Y29" s="31"/>
      <c r="Z29" s="32"/>
      <c r="AB29" s="32"/>
    </row>
    <row r="30" spans="2:28" x14ac:dyDescent="0.25">
      <c r="B30" t="s">
        <v>73</v>
      </c>
      <c r="X30" s="30"/>
      <c r="Y30" s="52"/>
      <c r="Z30" s="53"/>
      <c r="AB30" s="53"/>
    </row>
    <row r="31" spans="2:28" x14ac:dyDescent="0.25">
      <c r="C31" s="12" t="s">
        <v>74</v>
      </c>
      <c r="D31" s="12" t="s">
        <v>75</v>
      </c>
    </row>
    <row r="32" spans="2:28" x14ac:dyDescent="0.25">
      <c r="B32" s="54" t="s">
        <v>76</v>
      </c>
      <c r="C32" s="55">
        <f>D25/E25*100</f>
        <v>68.399322350577123</v>
      </c>
      <c r="D32" s="56">
        <f>IF(B5="branża",VLOOKUP(C5,S4:T15,2,FALSE),VLOOKUP(C5,AA4:AB31,2,FALSE))</f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KPIR</vt:lpstr>
      <vt:lpstr>KPiR_kalkulator</vt:lpstr>
      <vt:lpstr>STARY</vt:lpstr>
      <vt:lpstr>KPIR stare</vt:lpstr>
      <vt:lpstr>Ryczałt kalkulator</vt:lpstr>
      <vt:lpstr>kalkulator_najem</vt:lpstr>
      <vt:lpstr>Arkusz1</vt:lpstr>
      <vt:lpstr>rycz3</vt:lpstr>
      <vt:lpstr>Rycz_karta dane stare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